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ilantyevAA\Desktop\Даша КП\КП 24-26 от 18 марта 2024 года №_____\"/>
    </mc:Choice>
  </mc:AlternateContent>
  <xr:revisionPtr revIDLastSave="0" documentId="13_ncr:1_{5D7EC5B5-30F9-4A3D-B955-D2D13E4103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ица №1 перечень МКД (2024)" sheetId="1" r:id="rId1"/>
    <sheet name="таблица №2 виды ремонта (2024)" sheetId="2" r:id="rId2"/>
    <sheet name="таблица №3 показатели (2024)" sheetId="3" r:id="rId3"/>
    <sheet name="таблица №4 перечень МКД (2025)" sheetId="4" r:id="rId4"/>
    <sheet name="таблица №5 виды ремонта (2025)" sheetId="5" r:id="rId5"/>
    <sheet name="таблица №6 показатели (2025)" sheetId="6" r:id="rId6"/>
    <sheet name=" таблица№7перечень МКД (2026)" sheetId="7" r:id="rId7"/>
    <sheet name=" таблица№8виды ремонта (2026)" sheetId="8" r:id="rId8"/>
    <sheet name="таблица№9показатели (2026)" sheetId="9" r:id="rId9"/>
    <sheet name="СВОД" sheetId="10" r:id="rId10"/>
  </sheets>
  <definedNames>
    <definedName name="_xlnm._FilterDatabase" localSheetId="6" hidden="1">' таблица№7перечень МКД (2026)'!$A$7:$Y$152</definedName>
    <definedName name="_xlnm._FilterDatabase" localSheetId="7" hidden="1">' таблица№8виды ремонта (2026)'!$A$8:$AE$152</definedName>
    <definedName name="_xlnm._FilterDatabase" localSheetId="0" hidden="1">'таблица №1 перечень МКД (2024)'!$A$13:$S$175</definedName>
    <definedName name="_xlnm._FilterDatabase" localSheetId="1" hidden="1">'таблица №2 виды ремонта (2024)'!$A$7:$NF$169</definedName>
    <definedName name="_xlnm._FilterDatabase" localSheetId="3" hidden="1">'таблица №4 перечень МКД (2025)'!$A$8:$WWA$215</definedName>
    <definedName name="_xlnm._FilterDatabase" localSheetId="4" hidden="1">'таблица №5 виды ремонта (2025)'!$A$8:$WWG$215</definedName>
    <definedName name="_xlnm.Print_Area" localSheetId="6">' таблица№7перечень МКД (2026)'!$A$1:$W$153</definedName>
    <definedName name="_xlnm.Print_Area" localSheetId="7">' таблица№8виды ремонта (2026)'!$A$1:$Y$152</definedName>
    <definedName name="_xlnm.Print_Area" localSheetId="3">'таблица №4 перечень МКД (2025)'!$A$1:$GO$216</definedName>
    <definedName name="_xlnm.Print_Area" localSheetId="8">'таблица№9показатели (2026)'!$A$1:$O$32</definedName>
    <definedName name="Перечень" localSheetId="6">#REF!</definedName>
    <definedName name="Перечень" localSheetId="7">#REF!</definedName>
    <definedName name="Перечень" localSheetId="9">#REF!</definedName>
    <definedName name="Перечень">#REF!</definedName>
    <definedName name="Перечень2" localSheetId="6">#REF!</definedName>
    <definedName name="Перечень2" localSheetId="7">#REF!</definedName>
    <definedName name="Перечень2" localSheetId="9">#REF!</definedName>
    <definedName name="Перечень2">#REF!</definedName>
    <definedName name="Перечень3" localSheetId="6">#REF!</definedName>
    <definedName name="Перечень3" localSheetId="7">#REF!</definedName>
    <definedName name="Перечень3" localSheetId="9">#REF!</definedName>
    <definedName name="Перечень3">#REF!</definedName>
  </definedNames>
  <calcPr calcId="191029"/>
</workbook>
</file>

<file path=xl/calcChain.xml><?xml version="1.0" encoding="utf-8"?>
<calcChain xmlns="http://schemas.openxmlformats.org/spreadsheetml/2006/main">
  <c r="D24" i="9" l="1"/>
  <c r="C21" i="9"/>
  <c r="E19" i="9"/>
  <c r="D16" i="9"/>
  <c r="C13" i="9"/>
  <c r="E11" i="9"/>
  <c r="M7" i="9"/>
  <c r="L7" i="9"/>
  <c r="K7" i="9"/>
  <c r="J7" i="9"/>
  <c r="I7" i="9"/>
  <c r="F5" i="10" s="1"/>
  <c r="H7" i="9"/>
  <c r="G7" i="9"/>
  <c r="F7" i="9"/>
  <c r="V152" i="8"/>
  <c r="V151" i="8" s="1"/>
  <c r="E152" i="8"/>
  <c r="Y151" i="8"/>
  <c r="X151" i="8"/>
  <c r="W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V150" i="8"/>
  <c r="V149" i="8" s="1"/>
  <c r="E150" i="8"/>
  <c r="E149" i="8" s="1"/>
  <c r="Y149" i="8"/>
  <c r="X149" i="8"/>
  <c r="W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M148" i="8"/>
  <c r="V148" i="8" s="1"/>
  <c r="E148" i="8" s="1"/>
  <c r="N148" i="7" s="1"/>
  <c r="R148" i="7" s="1"/>
  <c r="V147" i="8"/>
  <c r="E147" i="8" s="1"/>
  <c r="N147" i="7" s="1"/>
  <c r="V146" i="8"/>
  <c r="E146" i="8" s="1"/>
  <c r="N146" i="7" s="1"/>
  <c r="M145" i="8"/>
  <c r="V144" i="8"/>
  <c r="E144" i="8"/>
  <c r="V143" i="8"/>
  <c r="E143" i="8"/>
  <c r="V142" i="8"/>
  <c r="E142" i="8" s="1"/>
  <c r="V141" i="8"/>
  <c r="E141" i="8" s="1"/>
  <c r="V140" i="8"/>
  <c r="E140" i="8"/>
  <c r="N140" i="7" s="1"/>
  <c r="R140" i="7" s="1"/>
  <c r="V139" i="8"/>
  <c r="E139" i="8" s="1"/>
  <c r="N139" i="7" s="1"/>
  <c r="V138" i="8"/>
  <c r="E138" i="8"/>
  <c r="V137" i="8"/>
  <c r="E137" i="8" s="1"/>
  <c r="N137" i="7" s="1"/>
  <c r="R137" i="7" s="1"/>
  <c r="V136" i="8"/>
  <c r="E136" i="8"/>
  <c r="V135" i="8"/>
  <c r="E135" i="8"/>
  <c r="V134" i="8"/>
  <c r="E134" i="8" s="1"/>
  <c r="V133" i="8"/>
  <c r="E133" i="8" s="1"/>
  <c r="N133" i="7" s="1"/>
  <c r="R133" i="7" s="1"/>
  <c r="V132" i="8"/>
  <c r="E132" i="8"/>
  <c r="N132" i="7" s="1"/>
  <c r="R132" i="7" s="1"/>
  <c r="V131" i="8"/>
  <c r="E131" i="8" s="1"/>
  <c r="N131" i="7" s="1"/>
  <c r="V130" i="8"/>
  <c r="E130" i="8"/>
  <c r="V129" i="8"/>
  <c r="E129" i="8" s="1"/>
  <c r="N129" i="7" s="1"/>
  <c r="R129" i="7" s="1"/>
  <c r="V128" i="8"/>
  <c r="E128" i="8"/>
  <c r="V127" i="8"/>
  <c r="E127" i="8"/>
  <c r="V126" i="8"/>
  <c r="E126" i="8" s="1"/>
  <c r="V125" i="8"/>
  <c r="E125" i="8" s="1"/>
  <c r="M124" i="8"/>
  <c r="M123" i="8"/>
  <c r="V123" i="8" s="1"/>
  <c r="V122" i="8"/>
  <c r="E122" i="8"/>
  <c r="N122" i="7" s="1"/>
  <c r="V121" i="8"/>
  <c r="E121" i="8" s="1"/>
  <c r="N121" i="7" s="1"/>
  <c r="R121" i="7" s="1"/>
  <c r="V120" i="8"/>
  <c r="E120" i="8"/>
  <c r="V119" i="8"/>
  <c r="E119" i="8" s="1"/>
  <c r="N119" i="7" s="1"/>
  <c r="R119" i="7" s="1"/>
  <c r="V118" i="8"/>
  <c r="E118" i="8"/>
  <c r="V117" i="8"/>
  <c r="E117" i="8"/>
  <c r="V116" i="8"/>
  <c r="E116" i="8" s="1"/>
  <c r="N116" i="7" s="1"/>
  <c r="R116" i="7" s="1"/>
  <c r="V115" i="8"/>
  <c r="E115" i="8" s="1"/>
  <c r="N115" i="7" s="1"/>
  <c r="V114" i="8"/>
  <c r="E114" i="8"/>
  <c r="N114" i="7" s="1"/>
  <c r="M113" i="8"/>
  <c r="V113" i="8" s="1"/>
  <c r="E113" i="8" s="1"/>
  <c r="N113" i="7" s="1"/>
  <c r="R113" i="7" s="1"/>
  <c r="V112" i="8"/>
  <c r="E112" i="8"/>
  <c r="V111" i="8"/>
  <c r="E111" i="8" s="1"/>
  <c r="N111" i="7" s="1"/>
  <c r="R111" i="7" s="1"/>
  <c r="V110" i="8"/>
  <c r="E110" i="8" s="1"/>
  <c r="V109" i="8"/>
  <c r="E109" i="8"/>
  <c r="V108" i="8"/>
  <c r="E108" i="8" s="1"/>
  <c r="N108" i="7" s="1"/>
  <c r="R108" i="7" s="1"/>
  <c r="V107" i="8"/>
  <c r="E107" i="8"/>
  <c r="V106" i="8"/>
  <c r="E106" i="8" s="1"/>
  <c r="N106" i="7" s="1"/>
  <c r="V105" i="8"/>
  <c r="E105" i="8"/>
  <c r="M104" i="8"/>
  <c r="V104" i="8" s="1"/>
  <c r="E104" i="8"/>
  <c r="N104" i="7" s="1"/>
  <c r="R104" i="7" s="1"/>
  <c r="M103" i="8"/>
  <c r="V103" i="8" s="1"/>
  <c r="E103" i="8" s="1"/>
  <c r="N103" i="7" s="1"/>
  <c r="R103" i="7" s="1"/>
  <c r="M102" i="8"/>
  <c r="V102" i="8" s="1"/>
  <c r="E102" i="8" s="1"/>
  <c r="V101" i="8"/>
  <c r="M101" i="8"/>
  <c r="E101" i="8"/>
  <c r="M100" i="8"/>
  <c r="V100" i="8" s="1"/>
  <c r="E100" i="8"/>
  <c r="N100" i="7" s="1"/>
  <c r="R100" i="7" s="1"/>
  <c r="V99" i="8"/>
  <c r="M99" i="8"/>
  <c r="E99" i="8"/>
  <c r="M98" i="8"/>
  <c r="V98" i="8" s="1"/>
  <c r="E98" i="8" s="1"/>
  <c r="N98" i="7" s="1"/>
  <c r="R98" i="7" s="1"/>
  <c r="V97" i="8"/>
  <c r="M97" i="8"/>
  <c r="E97" i="8"/>
  <c r="M96" i="8"/>
  <c r="V96" i="8" s="1"/>
  <c r="E96" i="8"/>
  <c r="N96" i="7" s="1"/>
  <c r="R96" i="7" s="1"/>
  <c r="V95" i="8"/>
  <c r="M95" i="8"/>
  <c r="E95" i="8"/>
  <c r="M94" i="8"/>
  <c r="V94" i="8" s="1"/>
  <c r="E94" i="8" s="1"/>
  <c r="N94" i="7" s="1"/>
  <c r="R94" i="7" s="1"/>
  <c r="V93" i="8"/>
  <c r="M93" i="8"/>
  <c r="E93" i="8"/>
  <c r="M92" i="8"/>
  <c r="V92" i="8" s="1"/>
  <c r="E92" i="8"/>
  <c r="N92" i="7" s="1"/>
  <c r="R92" i="7" s="1"/>
  <c r="V91" i="8"/>
  <c r="M91" i="8"/>
  <c r="E91" i="8"/>
  <c r="M90" i="8"/>
  <c r="V90" i="8" s="1"/>
  <c r="E90" i="8"/>
  <c r="N90" i="7" s="1"/>
  <c r="V89" i="8"/>
  <c r="M89" i="8"/>
  <c r="E89" i="8"/>
  <c r="M88" i="8"/>
  <c r="M86" i="8" s="1"/>
  <c r="A88" i="8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V87" i="8"/>
  <c r="M87" i="8"/>
  <c r="E87" i="8"/>
  <c r="Y86" i="8"/>
  <c r="X86" i="8"/>
  <c r="W86" i="8"/>
  <c r="U86" i="8"/>
  <c r="T86" i="8"/>
  <c r="S86" i="8"/>
  <c r="R86" i="8"/>
  <c r="Q86" i="8"/>
  <c r="P86" i="8"/>
  <c r="O86" i="8"/>
  <c r="N86" i="8"/>
  <c r="L86" i="8"/>
  <c r="K86" i="8"/>
  <c r="J86" i="8"/>
  <c r="I86" i="8"/>
  <c r="H86" i="8"/>
  <c r="G86" i="8"/>
  <c r="F86" i="8"/>
  <c r="V85" i="8"/>
  <c r="N85" i="8"/>
  <c r="E85" i="8"/>
  <c r="M84" i="8"/>
  <c r="V84" i="8" s="1"/>
  <c r="E84" i="8" s="1"/>
  <c r="N84" i="7" s="1"/>
  <c r="R84" i="7" s="1"/>
  <c r="V83" i="8"/>
  <c r="M83" i="8"/>
  <c r="E83" i="8"/>
  <c r="V82" i="8"/>
  <c r="E82" i="8"/>
  <c r="A82" i="8"/>
  <c r="A83" i="8" s="1"/>
  <c r="A84" i="8" s="1"/>
  <c r="A85" i="8" s="1"/>
  <c r="V81" i="8"/>
  <c r="E81" i="8"/>
  <c r="A81" i="8"/>
  <c r="V80" i="8"/>
  <c r="E80" i="8"/>
  <c r="Y79" i="8"/>
  <c r="X79" i="8"/>
  <c r="W79" i="8"/>
  <c r="W8" i="8" s="1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V78" i="8"/>
  <c r="E78" i="8"/>
  <c r="E77" i="8" s="1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V76" i="8"/>
  <c r="J76" i="8"/>
  <c r="E76" i="8"/>
  <c r="V75" i="8"/>
  <c r="Y74" i="8"/>
  <c r="X74" i="8"/>
  <c r="W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N73" i="8"/>
  <c r="N72" i="8"/>
  <c r="Y71" i="8"/>
  <c r="X71" i="8"/>
  <c r="W71" i="8"/>
  <c r="U71" i="8"/>
  <c r="T71" i="8"/>
  <c r="S71" i="8"/>
  <c r="R71" i="8"/>
  <c r="Q71" i="8"/>
  <c r="P71" i="8"/>
  <c r="O71" i="8"/>
  <c r="M71" i="8"/>
  <c r="L71" i="8"/>
  <c r="K71" i="8"/>
  <c r="J71" i="8"/>
  <c r="I71" i="8"/>
  <c r="H71" i="8"/>
  <c r="G71" i="8"/>
  <c r="F71" i="8"/>
  <c r="V70" i="8"/>
  <c r="E70" i="8"/>
  <c r="N70" i="7" s="1"/>
  <c r="N69" i="7" s="1"/>
  <c r="N18" i="9" s="1"/>
  <c r="O18" i="9" s="1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V68" i="8"/>
  <c r="V67" i="8" s="1"/>
  <c r="E68" i="8"/>
  <c r="Y67" i="8"/>
  <c r="X67" i="8"/>
  <c r="W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V66" i="8"/>
  <c r="V65" i="8"/>
  <c r="E65" i="8"/>
  <c r="N65" i="7" s="1"/>
  <c r="R65" i="7" s="1"/>
  <c r="Y64" i="8"/>
  <c r="X64" i="8"/>
  <c r="W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N63" i="8"/>
  <c r="V63" i="8" s="1"/>
  <c r="V62" i="8"/>
  <c r="E62" i="8"/>
  <c r="Y61" i="8"/>
  <c r="X61" i="8"/>
  <c r="W61" i="8"/>
  <c r="U61" i="8"/>
  <c r="T61" i="8"/>
  <c r="S61" i="8"/>
  <c r="R61" i="8"/>
  <c r="Q61" i="8"/>
  <c r="P61" i="8"/>
  <c r="O61" i="8"/>
  <c r="M61" i="8"/>
  <c r="L61" i="8"/>
  <c r="K61" i="8"/>
  <c r="J61" i="8"/>
  <c r="I61" i="8"/>
  <c r="H61" i="8"/>
  <c r="G61" i="8"/>
  <c r="F61" i="8"/>
  <c r="V60" i="8"/>
  <c r="E60" i="8" s="1"/>
  <c r="E57" i="8" s="1"/>
  <c r="V59" i="8"/>
  <c r="E59" i="8"/>
  <c r="A59" i="8"/>
  <c r="A60" i="8" s="1"/>
  <c r="V58" i="8"/>
  <c r="E58" i="8"/>
  <c r="Y57" i="8"/>
  <c r="X57" i="8"/>
  <c r="W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V56" i="8"/>
  <c r="Y55" i="8"/>
  <c r="X55" i="8"/>
  <c r="X8" i="8" s="1"/>
  <c r="W55" i="8"/>
  <c r="U55" i="8"/>
  <c r="T55" i="8"/>
  <c r="S55" i="8"/>
  <c r="R55" i="8"/>
  <c r="Q55" i="8"/>
  <c r="P55" i="8"/>
  <c r="P8" i="8" s="1"/>
  <c r="O55" i="8"/>
  <c r="N55" i="8"/>
  <c r="M55" i="8"/>
  <c r="L55" i="8"/>
  <c r="K55" i="8"/>
  <c r="J55" i="8"/>
  <c r="I55" i="8"/>
  <c r="H55" i="8"/>
  <c r="H8" i="8" s="1"/>
  <c r="G55" i="8"/>
  <c r="F55" i="8"/>
  <c r="V54" i="8"/>
  <c r="E54" i="8"/>
  <c r="N54" i="7" s="1"/>
  <c r="R54" i="7" s="1"/>
  <c r="A54" i="8"/>
  <c r="V53" i="8"/>
  <c r="E53" i="8"/>
  <c r="N53" i="7" s="1"/>
  <c r="N52" i="7" s="1"/>
  <c r="N12" i="9" s="1"/>
  <c r="O12" i="9" s="1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V51" i="8"/>
  <c r="E51" i="8"/>
  <c r="A51" i="8"/>
  <c r="V50" i="8"/>
  <c r="E50" i="8"/>
  <c r="V49" i="8"/>
  <c r="E49" i="8"/>
  <c r="A49" i="8"/>
  <c r="A50" i="8" s="1"/>
  <c r="V48" i="8"/>
  <c r="E48" i="8"/>
  <c r="N48" i="7" s="1"/>
  <c r="R48" i="7" s="1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V46" i="8"/>
  <c r="E46" i="8"/>
  <c r="A46" i="8"/>
  <c r="V45" i="8"/>
  <c r="E45" i="8"/>
  <c r="V44" i="8"/>
  <c r="E44" i="8"/>
  <c r="V43" i="8"/>
  <c r="E43" i="8"/>
  <c r="V42" i="8"/>
  <c r="E42" i="8" s="1"/>
  <c r="V41" i="8"/>
  <c r="E41" i="8" s="1"/>
  <c r="V40" i="8"/>
  <c r="E40" i="8" s="1"/>
  <c r="E37" i="8" s="1"/>
  <c r="V39" i="8"/>
  <c r="E39" i="8"/>
  <c r="A39" i="8"/>
  <c r="A40" i="8" s="1"/>
  <c r="A41" i="8" s="1"/>
  <c r="A42" i="8" s="1"/>
  <c r="A43" i="8" s="1"/>
  <c r="A44" i="8" s="1"/>
  <c r="A45" i="8" s="1"/>
  <c r="V38" i="8"/>
  <c r="E38" i="8"/>
  <c r="Y37" i="8"/>
  <c r="X37" i="8"/>
  <c r="W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V36" i="8"/>
  <c r="E36" i="8" s="1"/>
  <c r="N36" i="7" s="1"/>
  <c r="R36" i="7" s="1"/>
  <c r="V35" i="8"/>
  <c r="E35" i="8" s="1"/>
  <c r="V34" i="8"/>
  <c r="E34" i="8"/>
  <c r="M33" i="8"/>
  <c r="V33" i="8" s="1"/>
  <c r="E33" i="8"/>
  <c r="V32" i="8"/>
  <c r="M32" i="8"/>
  <c r="E32" i="8"/>
  <c r="V31" i="8"/>
  <c r="E31" i="8"/>
  <c r="V30" i="8"/>
  <c r="E30" i="8"/>
  <c r="V29" i="8"/>
  <c r="E29" i="8"/>
  <c r="V28" i="8"/>
  <c r="E28" i="8"/>
  <c r="V27" i="8"/>
  <c r="E27" i="8" s="1"/>
  <c r="V26" i="8"/>
  <c r="E26" i="8" s="1"/>
  <c r="V25" i="8"/>
  <c r="E25" i="8" s="1"/>
  <c r="V24" i="8"/>
  <c r="E24" i="8"/>
  <c r="V23" i="8"/>
  <c r="E23" i="8"/>
  <c r="A23" i="8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V22" i="8"/>
  <c r="E22" i="8"/>
  <c r="V21" i="8"/>
  <c r="E21" i="8"/>
  <c r="V20" i="8"/>
  <c r="E20" i="8"/>
  <c r="V19" i="8"/>
  <c r="E19" i="8" s="1"/>
  <c r="V18" i="8"/>
  <c r="E18" i="8" s="1"/>
  <c r="V17" i="8"/>
  <c r="E17" i="8" s="1"/>
  <c r="M16" i="8"/>
  <c r="V16" i="8" s="1"/>
  <c r="E16" i="8" s="1"/>
  <c r="N16" i="7" s="1"/>
  <c r="V15" i="8"/>
  <c r="E15" i="8"/>
  <c r="V14" i="8"/>
  <c r="E14" i="8" s="1"/>
  <c r="A14" i="8"/>
  <c r="A15" i="8" s="1"/>
  <c r="A16" i="8" s="1"/>
  <c r="A17" i="8" s="1"/>
  <c r="A18" i="8" s="1"/>
  <c r="A19" i="8" s="1"/>
  <c r="A20" i="8" s="1"/>
  <c r="A21" i="8" s="1"/>
  <c r="A22" i="8" s="1"/>
  <c r="V13" i="8"/>
  <c r="E13" i="8" s="1"/>
  <c r="A13" i="8"/>
  <c r="V12" i="8"/>
  <c r="E12" i="8" s="1"/>
  <c r="Y11" i="8"/>
  <c r="Y8" i="8" s="1"/>
  <c r="X11" i="8"/>
  <c r="W11" i="8"/>
  <c r="U11" i="8"/>
  <c r="T11" i="8"/>
  <c r="S11" i="8"/>
  <c r="R11" i="8"/>
  <c r="Q11" i="8"/>
  <c r="Q8" i="8" s="1"/>
  <c r="P11" i="8"/>
  <c r="O11" i="8"/>
  <c r="N11" i="8"/>
  <c r="L11" i="8"/>
  <c r="K11" i="8"/>
  <c r="J11" i="8"/>
  <c r="I11" i="8"/>
  <c r="H11" i="8"/>
  <c r="G11" i="8"/>
  <c r="F11" i="8"/>
  <c r="V10" i="8"/>
  <c r="E10" i="8"/>
  <c r="Y9" i="8"/>
  <c r="X9" i="8"/>
  <c r="W9" i="8"/>
  <c r="V9" i="8"/>
  <c r="U9" i="8"/>
  <c r="U8" i="8" s="1"/>
  <c r="T9" i="8"/>
  <c r="S9" i="8"/>
  <c r="R9" i="8"/>
  <c r="R8" i="8" s="1"/>
  <c r="Q9" i="8"/>
  <c r="P9" i="8"/>
  <c r="O9" i="8"/>
  <c r="N9" i="8"/>
  <c r="M9" i="8"/>
  <c r="L9" i="8"/>
  <c r="K9" i="8"/>
  <c r="J9" i="8"/>
  <c r="I9" i="8"/>
  <c r="H9" i="8"/>
  <c r="G9" i="8"/>
  <c r="F9" i="8"/>
  <c r="F8" i="8" s="1"/>
  <c r="E9" i="8"/>
  <c r="O8" i="8"/>
  <c r="J8" i="8"/>
  <c r="G8" i="8"/>
  <c r="Q151" i="7"/>
  <c r="P151" i="7"/>
  <c r="O151" i="7"/>
  <c r="M151" i="7"/>
  <c r="E25" i="9" s="1"/>
  <c r="L151" i="7"/>
  <c r="D25" i="9" s="1"/>
  <c r="K151" i="7"/>
  <c r="J151" i="7"/>
  <c r="I151" i="7"/>
  <c r="C25" i="9" s="1"/>
  <c r="N150" i="7"/>
  <c r="R149" i="7"/>
  <c r="Q149" i="7"/>
  <c r="P149" i="7"/>
  <c r="O149" i="7"/>
  <c r="N149" i="7"/>
  <c r="N24" i="9" s="1"/>
  <c r="O24" i="9" s="1"/>
  <c r="M149" i="7"/>
  <c r="E24" i="9" s="1"/>
  <c r="L149" i="7"/>
  <c r="K149" i="7"/>
  <c r="J149" i="7"/>
  <c r="I149" i="7"/>
  <c r="C24" i="9" s="1"/>
  <c r="R147" i="7"/>
  <c r="R146" i="7"/>
  <c r="N144" i="7"/>
  <c r="R144" i="7" s="1"/>
  <c r="N143" i="7"/>
  <c r="R143" i="7" s="1"/>
  <c r="N142" i="7"/>
  <c r="R142" i="7" s="1"/>
  <c r="N141" i="7"/>
  <c r="R141" i="7" s="1"/>
  <c r="R139" i="7"/>
  <c r="R138" i="7"/>
  <c r="N138" i="7"/>
  <c r="N136" i="7"/>
  <c r="R136" i="7" s="1"/>
  <c r="N135" i="7"/>
  <c r="R135" i="7" s="1"/>
  <c r="N134" i="7"/>
  <c r="R134" i="7" s="1"/>
  <c r="R131" i="7"/>
  <c r="R130" i="7"/>
  <c r="N130" i="7"/>
  <c r="N128" i="7"/>
  <c r="R128" i="7" s="1"/>
  <c r="N127" i="7"/>
  <c r="R127" i="7" s="1"/>
  <c r="N126" i="7"/>
  <c r="R126" i="7" s="1"/>
  <c r="N125" i="7"/>
  <c r="R125" i="7" s="1"/>
  <c r="R122" i="7"/>
  <c r="N120" i="7"/>
  <c r="R120" i="7" s="1"/>
  <c r="N118" i="7"/>
  <c r="R118" i="7" s="1"/>
  <c r="N117" i="7"/>
  <c r="R117" i="7" s="1"/>
  <c r="R115" i="7"/>
  <c r="R114" i="7"/>
  <c r="N112" i="7"/>
  <c r="R112" i="7" s="1"/>
  <c r="N110" i="7"/>
  <c r="R110" i="7" s="1"/>
  <c r="N109" i="7"/>
  <c r="R109" i="7" s="1"/>
  <c r="R107" i="7"/>
  <c r="N107" i="7"/>
  <c r="R106" i="7"/>
  <c r="N105" i="7"/>
  <c r="R105" i="7" s="1"/>
  <c r="N102" i="7"/>
  <c r="R102" i="7" s="1"/>
  <c r="N101" i="7"/>
  <c r="R101" i="7" s="1"/>
  <c r="R99" i="7"/>
  <c r="N99" i="7"/>
  <c r="N97" i="7"/>
  <c r="R97" i="7" s="1"/>
  <c r="N95" i="7"/>
  <c r="R95" i="7" s="1"/>
  <c r="N93" i="7"/>
  <c r="R93" i="7" s="1"/>
  <c r="R91" i="7"/>
  <c r="N91" i="7"/>
  <c r="R90" i="7"/>
  <c r="N89" i="7"/>
  <c r="R89" i="7" s="1"/>
  <c r="A88" i="7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N87" i="7"/>
  <c r="R87" i="7" s="1"/>
  <c r="Q86" i="7"/>
  <c r="P86" i="7"/>
  <c r="O86" i="7"/>
  <c r="M86" i="7"/>
  <c r="E23" i="9" s="1"/>
  <c r="L86" i="7"/>
  <c r="D23" i="9" s="1"/>
  <c r="K86" i="7"/>
  <c r="J86" i="7"/>
  <c r="I86" i="7"/>
  <c r="C23" i="9" s="1"/>
  <c r="R85" i="7"/>
  <c r="N85" i="7"/>
  <c r="N83" i="7"/>
  <c r="R83" i="7" s="1"/>
  <c r="N82" i="7"/>
  <c r="R82" i="7" s="1"/>
  <c r="A82" i="7"/>
  <c r="A83" i="7" s="1"/>
  <c r="A84" i="7" s="1"/>
  <c r="A85" i="7" s="1"/>
  <c r="N81" i="7"/>
  <c r="R81" i="7" s="1"/>
  <c r="A81" i="7"/>
  <c r="N80" i="7"/>
  <c r="Q79" i="7"/>
  <c r="P79" i="7"/>
  <c r="O79" i="7"/>
  <c r="M79" i="7"/>
  <c r="E22" i="9" s="1"/>
  <c r="L79" i="7"/>
  <c r="D22" i="9" s="1"/>
  <c r="K79" i="7"/>
  <c r="J79" i="7"/>
  <c r="I79" i="7"/>
  <c r="C22" i="9" s="1"/>
  <c r="R78" i="7"/>
  <c r="R77" i="7" s="1"/>
  <c r="N78" i="7"/>
  <c r="Q77" i="7"/>
  <c r="P77" i="7"/>
  <c r="O77" i="7"/>
  <c r="O8" i="7" s="1"/>
  <c r="N77" i="7"/>
  <c r="N21" i="9" s="1"/>
  <c r="O21" i="9" s="1"/>
  <c r="M77" i="7"/>
  <c r="E21" i="9" s="1"/>
  <c r="L77" i="7"/>
  <c r="D21" i="9" s="1"/>
  <c r="K77" i="7"/>
  <c r="J77" i="7"/>
  <c r="I77" i="7"/>
  <c r="N76" i="7"/>
  <c r="R76" i="7" s="1"/>
  <c r="Q74" i="7"/>
  <c r="P74" i="7"/>
  <c r="O74" i="7"/>
  <c r="M74" i="7"/>
  <c r="E20" i="9" s="1"/>
  <c r="L74" i="7"/>
  <c r="D20" i="9" s="1"/>
  <c r="K74" i="7"/>
  <c r="J74" i="7"/>
  <c r="I74" i="7"/>
  <c r="C20" i="9" s="1"/>
  <c r="Q71" i="7"/>
  <c r="P71" i="7"/>
  <c r="O71" i="7"/>
  <c r="M71" i="7"/>
  <c r="L71" i="7"/>
  <c r="D19" i="9" s="1"/>
  <c r="K71" i="7"/>
  <c r="J71" i="7"/>
  <c r="I71" i="7"/>
  <c r="C19" i="9" s="1"/>
  <c r="R70" i="7"/>
  <c r="R69" i="7" s="1"/>
  <c r="Q69" i="7"/>
  <c r="P69" i="7"/>
  <c r="O69" i="7"/>
  <c r="M69" i="7"/>
  <c r="E18" i="9" s="1"/>
  <c r="L69" i="7"/>
  <c r="D18" i="9" s="1"/>
  <c r="K69" i="7"/>
  <c r="J69" i="7"/>
  <c r="I69" i="7"/>
  <c r="C18" i="9" s="1"/>
  <c r="N68" i="7"/>
  <c r="Q67" i="7"/>
  <c r="P67" i="7"/>
  <c r="O67" i="7"/>
  <c r="M67" i="7"/>
  <c r="E17" i="9" s="1"/>
  <c r="L67" i="7"/>
  <c r="D17" i="9" s="1"/>
  <c r="K67" i="7"/>
  <c r="J67" i="7"/>
  <c r="I67" i="7"/>
  <c r="C17" i="9" s="1"/>
  <c r="Q64" i="7"/>
  <c r="P64" i="7"/>
  <c r="O64" i="7"/>
  <c r="M64" i="7"/>
  <c r="E16" i="9" s="1"/>
  <c r="L64" i="7"/>
  <c r="K64" i="7"/>
  <c r="J64" i="7"/>
  <c r="I64" i="7"/>
  <c r="C16" i="9" s="1"/>
  <c r="R62" i="7"/>
  <c r="N62" i="7"/>
  <c r="Q61" i="7"/>
  <c r="P61" i="7"/>
  <c r="O61" i="7"/>
  <c r="M61" i="7"/>
  <c r="E15" i="9" s="1"/>
  <c r="L61" i="7"/>
  <c r="D15" i="9" s="1"/>
  <c r="K61" i="7"/>
  <c r="J61" i="7"/>
  <c r="I61" i="7"/>
  <c r="C15" i="9" s="1"/>
  <c r="N60" i="7"/>
  <c r="R60" i="7" s="1"/>
  <c r="N59" i="7"/>
  <c r="R59" i="7" s="1"/>
  <c r="A59" i="7"/>
  <c r="A60" i="7" s="1"/>
  <c r="R58" i="7"/>
  <c r="N58" i="7"/>
  <c r="Q57" i="7"/>
  <c r="P57" i="7"/>
  <c r="O57" i="7"/>
  <c r="N57" i="7"/>
  <c r="N14" i="9" s="1"/>
  <c r="O14" i="9" s="1"/>
  <c r="M57" i="7"/>
  <c r="E14" i="9" s="1"/>
  <c r="L57" i="7"/>
  <c r="D14" i="9" s="1"/>
  <c r="K57" i="7"/>
  <c r="J57" i="7"/>
  <c r="I57" i="7"/>
  <c r="C14" i="9" s="1"/>
  <c r="Q55" i="7"/>
  <c r="P55" i="7"/>
  <c r="O55" i="7"/>
  <c r="M55" i="7"/>
  <c r="E13" i="9" s="1"/>
  <c r="L55" i="7"/>
  <c r="D13" i="9" s="1"/>
  <c r="K55" i="7"/>
  <c r="J55" i="7"/>
  <c r="I55" i="7"/>
  <c r="A54" i="7"/>
  <c r="R53" i="7"/>
  <c r="R52" i="7" s="1"/>
  <c r="Q52" i="7"/>
  <c r="P52" i="7"/>
  <c r="O52" i="7"/>
  <c r="M52" i="7"/>
  <c r="E12" i="9" s="1"/>
  <c r="L52" i="7"/>
  <c r="D12" i="9" s="1"/>
  <c r="K52" i="7"/>
  <c r="J52" i="7"/>
  <c r="I52" i="7"/>
  <c r="C12" i="9" s="1"/>
  <c r="N51" i="7"/>
  <c r="R51" i="7" s="1"/>
  <c r="N50" i="7"/>
  <c r="R50" i="7" s="1"/>
  <c r="N49" i="7"/>
  <c r="R49" i="7" s="1"/>
  <c r="A49" i="7"/>
  <c r="A50" i="7" s="1"/>
  <c r="A51" i="7" s="1"/>
  <c r="Q47" i="7"/>
  <c r="P47" i="7"/>
  <c r="O47" i="7"/>
  <c r="N47" i="7"/>
  <c r="N11" i="9" s="1"/>
  <c r="O11" i="9" s="1"/>
  <c r="M47" i="7"/>
  <c r="L47" i="7"/>
  <c r="D11" i="9" s="1"/>
  <c r="K47" i="7"/>
  <c r="J47" i="7"/>
  <c r="I47" i="7"/>
  <c r="C11" i="9" s="1"/>
  <c r="R46" i="7"/>
  <c r="N46" i="7"/>
  <c r="A46" i="7"/>
  <c r="R45" i="7"/>
  <c r="N45" i="7"/>
  <c r="N44" i="7"/>
  <c r="R44" i="7" s="1"/>
  <c r="N43" i="7"/>
  <c r="N42" i="7"/>
  <c r="R42" i="7" s="1"/>
  <c r="R41" i="7"/>
  <c r="N41" i="7"/>
  <c r="R40" i="7"/>
  <c r="N40" i="7"/>
  <c r="N39" i="7"/>
  <c r="R39" i="7" s="1"/>
  <c r="A39" i="7"/>
  <c r="A40" i="7" s="1"/>
  <c r="A41" i="7" s="1"/>
  <c r="A42" i="7" s="1"/>
  <c r="A43" i="7" s="1"/>
  <c r="A44" i="7" s="1"/>
  <c r="A45" i="7" s="1"/>
  <c r="R38" i="7"/>
  <c r="N38" i="7"/>
  <c r="Q37" i="7"/>
  <c r="P37" i="7"/>
  <c r="O37" i="7"/>
  <c r="M37" i="7"/>
  <c r="E10" i="9" s="1"/>
  <c r="L37" i="7"/>
  <c r="D10" i="9" s="1"/>
  <c r="K37" i="7"/>
  <c r="J37" i="7"/>
  <c r="I37" i="7"/>
  <c r="C10" i="9" s="1"/>
  <c r="R35" i="7"/>
  <c r="N35" i="7"/>
  <c r="R34" i="7"/>
  <c r="N34" i="7"/>
  <c r="N33" i="7"/>
  <c r="R33" i="7" s="1"/>
  <c r="R32" i="7"/>
  <c r="N32" i="7"/>
  <c r="R31" i="7"/>
  <c r="N31" i="7"/>
  <c r="N30" i="7"/>
  <c r="R30" i="7" s="1"/>
  <c r="N29" i="7"/>
  <c r="R29" i="7" s="1"/>
  <c r="N28" i="7"/>
  <c r="R28" i="7" s="1"/>
  <c r="R27" i="7"/>
  <c r="N27" i="7"/>
  <c r="R26" i="7"/>
  <c r="N26" i="7"/>
  <c r="N25" i="7"/>
  <c r="R25" i="7" s="1"/>
  <c r="R24" i="7"/>
  <c r="N24" i="7"/>
  <c r="R23" i="7"/>
  <c r="N23" i="7"/>
  <c r="N22" i="7"/>
  <c r="R22" i="7" s="1"/>
  <c r="N21" i="7"/>
  <c r="R21" i="7" s="1"/>
  <c r="N20" i="7"/>
  <c r="R20" i="7" s="1"/>
  <c r="R19" i="7"/>
  <c r="N19" i="7"/>
  <c r="R18" i="7"/>
  <c r="N18" i="7"/>
  <c r="N17" i="7"/>
  <c r="R17" i="7" s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R15" i="7"/>
  <c r="N15" i="7"/>
  <c r="N14" i="7"/>
  <c r="R14" i="7" s="1"/>
  <c r="A14" i="7"/>
  <c r="A15" i="7" s="1"/>
  <c r="N13" i="7"/>
  <c r="R13" i="7" s="1"/>
  <c r="A13" i="7"/>
  <c r="N12" i="7"/>
  <c r="R12" i="7" s="1"/>
  <c r="Q11" i="7"/>
  <c r="Q8" i="7" s="1"/>
  <c r="P11" i="7"/>
  <c r="O11" i="7"/>
  <c r="M11" i="7"/>
  <c r="E9" i="9" s="1"/>
  <c r="L11" i="7"/>
  <c r="D9" i="9" s="1"/>
  <c r="K11" i="7"/>
  <c r="J11" i="7"/>
  <c r="I11" i="7"/>
  <c r="C9" i="9" s="1"/>
  <c r="R10" i="7"/>
  <c r="N10" i="7"/>
  <c r="R9" i="7"/>
  <c r="Q9" i="7"/>
  <c r="P9" i="7"/>
  <c r="O9" i="7"/>
  <c r="N9" i="7"/>
  <c r="N8" i="9" s="1"/>
  <c r="M9" i="7"/>
  <c r="E8" i="9" s="1"/>
  <c r="E7" i="9" s="1"/>
  <c r="L9" i="7"/>
  <c r="D8" i="9" s="1"/>
  <c r="D7" i="9" s="1"/>
  <c r="K9" i="7"/>
  <c r="K8" i="7" s="1"/>
  <c r="J9" i="7"/>
  <c r="J8" i="7" s="1"/>
  <c r="I9" i="7"/>
  <c r="C8" i="9" s="1"/>
  <c r="P8" i="7"/>
  <c r="L8" i="7"/>
  <c r="M7" i="6"/>
  <c r="L7" i="6"/>
  <c r="K7" i="6"/>
  <c r="J7" i="6"/>
  <c r="I7" i="6"/>
  <c r="D5" i="10" s="1"/>
  <c r="H7" i="6"/>
  <c r="G7" i="6"/>
  <c r="F7" i="6"/>
  <c r="V215" i="5"/>
  <c r="V214" i="5" s="1"/>
  <c r="E215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V213" i="5"/>
  <c r="E213" i="5"/>
  <c r="V212" i="5"/>
  <c r="E212" i="5" s="1"/>
  <c r="N212" i="4" s="1"/>
  <c r="R212" i="4" s="1"/>
  <c r="V211" i="5"/>
  <c r="E211" i="5" s="1"/>
  <c r="V210" i="5"/>
  <c r="E210" i="5"/>
  <c r="V209" i="5"/>
  <c r="E209" i="5"/>
  <c r="V208" i="5"/>
  <c r="E208" i="5"/>
  <c r="V207" i="5"/>
  <c r="E207" i="5" s="1"/>
  <c r="V206" i="5"/>
  <c r="E206" i="5" s="1"/>
  <c r="V205" i="5"/>
  <c r="E205" i="5"/>
  <c r="V204" i="5"/>
  <c r="E204" i="5" s="1"/>
  <c r="N204" i="4" s="1"/>
  <c r="V203" i="5"/>
  <c r="E203" i="5" s="1"/>
  <c r="N203" i="4" s="1"/>
  <c r="R203" i="4" s="1"/>
  <c r="V202" i="5"/>
  <c r="E202" i="5"/>
  <c r="V201" i="5"/>
  <c r="E201" i="5"/>
  <c r="V200" i="5"/>
  <c r="E200" i="5"/>
  <c r="V199" i="5"/>
  <c r="E199" i="5" s="1"/>
  <c r="V198" i="5"/>
  <c r="M198" i="5"/>
  <c r="V197" i="5"/>
  <c r="E197" i="5"/>
  <c r="V196" i="5"/>
  <c r="E196" i="5"/>
  <c r="N196" i="4" s="1"/>
  <c r="V195" i="5"/>
  <c r="E195" i="5"/>
  <c r="V194" i="5"/>
  <c r="E194" i="5" s="1"/>
  <c r="N194" i="4" s="1"/>
  <c r="R194" i="4" s="1"/>
  <c r="V193" i="5"/>
  <c r="E193" i="5" s="1"/>
  <c r="V192" i="5"/>
  <c r="E192" i="5"/>
  <c r="V191" i="5"/>
  <c r="E191" i="5" s="1"/>
  <c r="V190" i="5"/>
  <c r="E190" i="5" s="1"/>
  <c r="V189" i="5"/>
  <c r="E189" i="5"/>
  <c r="V188" i="5"/>
  <c r="E188" i="5"/>
  <c r="V187" i="5"/>
  <c r="E187" i="5"/>
  <c r="V186" i="5"/>
  <c r="E186" i="5" s="1"/>
  <c r="V185" i="5"/>
  <c r="E185" i="5" s="1"/>
  <c r="V184" i="5"/>
  <c r="E184" i="5"/>
  <c r="V183" i="5"/>
  <c r="E183" i="5" s="1"/>
  <c r="V182" i="5"/>
  <c r="E182" i="5" s="1"/>
  <c r="V181" i="5"/>
  <c r="E181" i="5"/>
  <c r="V180" i="5"/>
  <c r="E180" i="5"/>
  <c r="V179" i="5"/>
  <c r="E179" i="5"/>
  <c r="V178" i="5"/>
  <c r="E178" i="5" s="1"/>
  <c r="V177" i="5"/>
  <c r="E177" i="5" s="1"/>
  <c r="V176" i="5"/>
  <c r="E176" i="5"/>
  <c r="V175" i="5"/>
  <c r="E175" i="5" s="1"/>
  <c r="V174" i="5"/>
  <c r="E174" i="5" s="1"/>
  <c r="N174" i="4" s="1"/>
  <c r="V173" i="5"/>
  <c r="E173" i="5"/>
  <c r="V172" i="5"/>
  <c r="E172" i="5"/>
  <c r="V171" i="5"/>
  <c r="E171" i="5"/>
  <c r="V170" i="5"/>
  <c r="E170" i="5" s="1"/>
  <c r="V169" i="5"/>
  <c r="E169" i="5" s="1"/>
  <c r="V168" i="5"/>
  <c r="E168" i="5"/>
  <c r="V167" i="5"/>
  <c r="E167" i="5" s="1"/>
  <c r="V166" i="5"/>
  <c r="E166" i="5" s="1"/>
  <c r="V165" i="5"/>
  <c r="E165" i="5"/>
  <c r="V164" i="5"/>
  <c r="E164" i="5"/>
  <c r="V163" i="5"/>
  <c r="E163" i="5"/>
  <c r="V162" i="5"/>
  <c r="M162" i="5"/>
  <c r="E162" i="5" s="1"/>
  <c r="V161" i="5"/>
  <c r="E161" i="5" s="1"/>
  <c r="V160" i="5"/>
  <c r="E160" i="5"/>
  <c r="V159" i="5"/>
  <c r="E159" i="5"/>
  <c r="V158" i="5"/>
  <c r="E158" i="5"/>
  <c r="V157" i="5"/>
  <c r="E157" i="5" s="1"/>
  <c r="V156" i="5"/>
  <c r="M156" i="5"/>
  <c r="E156" i="5" s="1"/>
  <c r="N156" i="4" s="1"/>
  <c r="R156" i="4" s="1"/>
  <c r="V155" i="5"/>
  <c r="E155" i="5"/>
  <c r="V154" i="5"/>
  <c r="E154" i="5"/>
  <c r="V153" i="5"/>
  <c r="E153" i="5"/>
  <c r="V152" i="5"/>
  <c r="E152" i="5" s="1"/>
  <c r="V151" i="5"/>
  <c r="E151" i="5" s="1"/>
  <c r="N151" i="4" s="1"/>
  <c r="R151" i="4" s="1"/>
  <c r="V150" i="5"/>
  <c r="E150" i="5"/>
  <c r="V149" i="5"/>
  <c r="E149" i="5"/>
  <c r="V148" i="5"/>
  <c r="E148" i="5" s="1"/>
  <c r="V147" i="5"/>
  <c r="E147" i="5"/>
  <c r="V146" i="5"/>
  <c r="E146" i="5"/>
  <c r="V145" i="5"/>
  <c r="E145" i="5"/>
  <c r="V144" i="5"/>
  <c r="E144" i="5" s="1"/>
  <c r="V143" i="5"/>
  <c r="E143" i="5" s="1"/>
  <c r="V142" i="5"/>
  <c r="E142" i="5"/>
  <c r="V141" i="5"/>
  <c r="E141" i="5"/>
  <c r="V140" i="5"/>
  <c r="E140" i="5" s="1"/>
  <c r="V139" i="5"/>
  <c r="E139" i="5"/>
  <c r="V138" i="5"/>
  <c r="E138" i="5"/>
  <c r="N138" i="4" s="1"/>
  <c r="R138" i="4" s="1"/>
  <c r="V137" i="5"/>
  <c r="E137" i="5"/>
  <c r="V136" i="5"/>
  <c r="E136" i="5" s="1"/>
  <c r="V135" i="5"/>
  <c r="E135" i="5" s="1"/>
  <c r="V134" i="5"/>
  <c r="E134" i="5"/>
  <c r="V133" i="5"/>
  <c r="E133" i="5"/>
  <c r="V132" i="5"/>
  <c r="E132" i="5" s="1"/>
  <c r="V131" i="5"/>
  <c r="E131" i="5"/>
  <c r="V130" i="5"/>
  <c r="E130" i="5"/>
  <c r="V129" i="5"/>
  <c r="E129" i="5"/>
  <c r="V128" i="5"/>
  <c r="E128" i="5" s="1"/>
  <c r="V127" i="5"/>
  <c r="E127" i="5" s="1"/>
  <c r="M127" i="5"/>
  <c r="V126" i="5"/>
  <c r="E126" i="5"/>
  <c r="V125" i="5"/>
  <c r="E125" i="5"/>
  <c r="V124" i="5"/>
  <c r="E124" i="5"/>
  <c r="V123" i="5"/>
  <c r="E123" i="5" s="1"/>
  <c r="V122" i="5"/>
  <c r="E122" i="5" s="1"/>
  <c r="V121" i="5"/>
  <c r="E121" i="5"/>
  <c r="V120" i="5"/>
  <c r="E120" i="5"/>
  <c r="V119" i="5"/>
  <c r="E119" i="5" s="1"/>
  <c r="V118" i="5"/>
  <c r="E118" i="5"/>
  <c r="V117" i="5"/>
  <c r="E117" i="5"/>
  <c r="V116" i="5"/>
  <c r="E116" i="5"/>
  <c r="V115" i="5"/>
  <c r="E115" i="5" s="1"/>
  <c r="N115" i="4" s="1"/>
  <c r="R115" i="4" s="1"/>
  <c r="V114" i="5"/>
  <c r="E114" i="5" s="1"/>
  <c r="V113" i="5"/>
  <c r="E113" i="5"/>
  <c r="V112" i="5"/>
  <c r="E112" i="5"/>
  <c r="V111" i="5"/>
  <c r="E111" i="5" s="1"/>
  <c r="V110" i="5"/>
  <c r="E110" i="5"/>
  <c r="V109" i="5"/>
  <c r="E109" i="5"/>
  <c r="V108" i="5"/>
  <c r="E108" i="5"/>
  <c r="V107" i="5"/>
  <c r="E107" i="5" s="1"/>
  <c r="V106" i="5"/>
  <c r="E106" i="5" s="1"/>
  <c r="V105" i="5"/>
  <c r="E105" i="5"/>
  <c r="V104" i="5"/>
  <c r="E104" i="5"/>
  <c r="V103" i="5"/>
  <c r="E103" i="5" s="1"/>
  <c r="V102" i="5"/>
  <c r="E102" i="5"/>
  <c r="V101" i="5"/>
  <c r="E101" i="5"/>
  <c r="V100" i="5"/>
  <c r="E100" i="5"/>
  <c r="V99" i="5"/>
  <c r="E99" i="5" s="1"/>
  <c r="V98" i="5"/>
  <c r="E98" i="5" s="1"/>
  <c r="V97" i="5"/>
  <c r="E97" i="5"/>
  <c r="V96" i="5"/>
  <c r="E96" i="5"/>
  <c r="V95" i="5"/>
  <c r="E95" i="5" s="1"/>
  <c r="V94" i="5"/>
  <c r="E94" i="5"/>
  <c r="V93" i="5"/>
  <c r="E93" i="5"/>
  <c r="V92" i="5"/>
  <c r="E92" i="5"/>
  <c r="V91" i="5"/>
  <c r="E91" i="5" s="1"/>
  <c r="V90" i="5"/>
  <c r="E90" i="5" s="1"/>
  <c r="V89" i="5"/>
  <c r="E89" i="5"/>
  <c r="V88" i="5"/>
  <c r="E88" i="5"/>
  <c r="V87" i="5"/>
  <c r="E87" i="5" s="1"/>
  <c r="V86" i="5"/>
  <c r="E86" i="5"/>
  <c r="V85" i="5"/>
  <c r="E85" i="5"/>
  <c r="V84" i="5"/>
  <c r="E84" i="5"/>
  <c r="V83" i="5"/>
  <c r="E83" i="5" s="1"/>
  <c r="V82" i="5"/>
  <c r="E82" i="5" s="1"/>
  <c r="V81" i="5"/>
  <c r="E81" i="5"/>
  <c r="V80" i="5"/>
  <c r="E80" i="5"/>
  <c r="V79" i="5"/>
  <c r="E79" i="5" s="1"/>
  <c r="V78" i="5"/>
  <c r="E78" i="5"/>
  <c r="V77" i="5"/>
  <c r="E77" i="5"/>
  <c r="V76" i="5"/>
  <c r="E76" i="5"/>
  <c r="V75" i="5"/>
  <c r="E75" i="5" s="1"/>
  <c r="V74" i="5"/>
  <c r="E74" i="5" s="1"/>
  <c r="V73" i="5"/>
  <c r="E73" i="5"/>
  <c r="V72" i="5"/>
  <c r="E72" i="5"/>
  <c r="V71" i="5"/>
  <c r="E71" i="5" s="1"/>
  <c r="V70" i="5"/>
  <c r="E70" i="5"/>
  <c r="V69" i="5"/>
  <c r="E69" i="5"/>
  <c r="V68" i="5"/>
  <c r="E68" i="5"/>
  <c r="A68" i="5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V67" i="5"/>
  <c r="Y66" i="5"/>
  <c r="X66" i="5"/>
  <c r="W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V65" i="5"/>
  <c r="E65" i="5"/>
  <c r="V64" i="5"/>
  <c r="E64" i="5"/>
  <c r="V63" i="5"/>
  <c r="M63" i="5"/>
  <c r="E63" i="5" s="1"/>
  <c r="M62" i="5"/>
  <c r="V62" i="5" s="1"/>
  <c r="E62" i="5" s="1"/>
  <c r="M61" i="5"/>
  <c r="M58" i="5" s="1"/>
  <c r="V60" i="5"/>
  <c r="M60" i="5"/>
  <c r="E60" i="5"/>
  <c r="V59" i="5"/>
  <c r="E59" i="5"/>
  <c r="Y58" i="5"/>
  <c r="X58" i="5"/>
  <c r="W58" i="5"/>
  <c r="U58" i="5"/>
  <c r="T58" i="5"/>
  <c r="S58" i="5"/>
  <c r="R58" i="5"/>
  <c r="Q58" i="5"/>
  <c r="P58" i="5"/>
  <c r="O58" i="5"/>
  <c r="O8" i="5" s="1"/>
  <c r="N58" i="5"/>
  <c r="L58" i="5"/>
  <c r="K58" i="5"/>
  <c r="J58" i="5"/>
  <c r="I58" i="5"/>
  <c r="H58" i="5"/>
  <c r="G58" i="5"/>
  <c r="F58" i="5"/>
  <c r="V57" i="5"/>
  <c r="E57" i="5"/>
  <c r="E56" i="5" s="1"/>
  <c r="N18" i="6" s="1"/>
  <c r="O18" i="6" s="1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V55" i="5"/>
  <c r="E55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N17" i="6" s="1"/>
  <c r="O17" i="6" s="1"/>
  <c r="V53" i="5"/>
  <c r="E53" i="5" s="1"/>
  <c r="E52" i="5" s="1"/>
  <c r="N16" i="6" s="1"/>
  <c r="O16" i="6" s="1"/>
  <c r="Y52" i="5"/>
  <c r="X52" i="5"/>
  <c r="W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V51" i="5"/>
  <c r="Y50" i="5"/>
  <c r="X50" i="5"/>
  <c r="W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V49" i="5"/>
  <c r="E49" i="5"/>
  <c r="V48" i="5"/>
  <c r="E48" i="5" s="1"/>
  <c r="V47" i="5"/>
  <c r="E47" i="5"/>
  <c r="V46" i="5"/>
  <c r="V44" i="5" s="1"/>
  <c r="V45" i="5"/>
  <c r="E45" i="5"/>
  <c r="Y44" i="5"/>
  <c r="X44" i="5"/>
  <c r="W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V43" i="5"/>
  <c r="E43" i="5"/>
  <c r="V42" i="5"/>
  <c r="E42" i="5" s="1"/>
  <c r="V41" i="5"/>
  <c r="E41" i="5"/>
  <c r="V40" i="5"/>
  <c r="E40" i="5"/>
  <c r="V39" i="5"/>
  <c r="E39" i="5"/>
  <c r="V38" i="5"/>
  <c r="E38" i="5" s="1"/>
  <c r="V37" i="5"/>
  <c r="E37" i="5"/>
  <c r="V36" i="5"/>
  <c r="E36" i="5"/>
  <c r="V35" i="5"/>
  <c r="E35" i="5"/>
  <c r="V34" i="5"/>
  <c r="V33" i="5"/>
  <c r="E33" i="5"/>
  <c r="V32" i="5"/>
  <c r="E32" i="5"/>
  <c r="V31" i="5"/>
  <c r="E31" i="5"/>
  <c r="V30" i="5"/>
  <c r="E30" i="5" s="1"/>
  <c r="Y29" i="5"/>
  <c r="X29" i="5"/>
  <c r="W29" i="5"/>
  <c r="U29" i="5"/>
  <c r="T29" i="5"/>
  <c r="S29" i="5"/>
  <c r="S8" i="5" s="1"/>
  <c r="R29" i="5"/>
  <c r="Q29" i="5"/>
  <c r="P29" i="5"/>
  <c r="O29" i="5"/>
  <c r="N29" i="5"/>
  <c r="M29" i="5"/>
  <c r="L29" i="5"/>
  <c r="K29" i="5"/>
  <c r="K8" i="5" s="1"/>
  <c r="J29" i="5"/>
  <c r="I29" i="5"/>
  <c r="H29" i="5"/>
  <c r="G29" i="5"/>
  <c r="F29" i="5"/>
  <c r="M28" i="5"/>
  <c r="A28" i="5"/>
  <c r="M27" i="5"/>
  <c r="V27" i="5" s="1"/>
  <c r="E27" i="5" s="1"/>
  <c r="N27" i="4" s="1"/>
  <c r="R27" i="4" s="1"/>
  <c r="M26" i="5"/>
  <c r="V26" i="5" s="1"/>
  <c r="E26" i="5" s="1"/>
  <c r="N26" i="4" s="1"/>
  <c r="R26" i="4" s="1"/>
  <c r="V25" i="5"/>
  <c r="M25" i="5"/>
  <c r="E25" i="5"/>
  <c r="M24" i="5"/>
  <c r="M23" i="5"/>
  <c r="M22" i="5"/>
  <c r="V22" i="5" s="1"/>
  <c r="E22" i="5"/>
  <c r="N22" i="4" s="1"/>
  <c r="R22" i="4" s="1"/>
  <c r="M21" i="5"/>
  <c r="M20" i="5"/>
  <c r="V20" i="5" s="1"/>
  <c r="E20" i="5"/>
  <c r="A20" i="5"/>
  <c r="A21" i="5" s="1"/>
  <c r="A22" i="5" s="1"/>
  <c r="A23" i="5" s="1"/>
  <c r="M19" i="5"/>
  <c r="Y18" i="5"/>
  <c r="X18" i="5"/>
  <c r="W18" i="5"/>
  <c r="U18" i="5"/>
  <c r="T18" i="5"/>
  <c r="S18" i="5"/>
  <c r="R18" i="5"/>
  <c r="Q18" i="5"/>
  <c r="P18" i="5"/>
  <c r="O18" i="5"/>
  <c r="N18" i="5"/>
  <c r="L18" i="5"/>
  <c r="K18" i="5"/>
  <c r="J18" i="5"/>
  <c r="I18" i="5"/>
  <c r="H18" i="5"/>
  <c r="G18" i="5"/>
  <c r="F18" i="5"/>
  <c r="V17" i="5"/>
  <c r="E17" i="5"/>
  <c r="E16" i="5" s="1"/>
  <c r="N11" i="6" s="1"/>
  <c r="O11" i="6" s="1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V15" i="5"/>
  <c r="E15" i="5"/>
  <c r="V14" i="5"/>
  <c r="E14" i="5" s="1"/>
  <c r="E13" i="5" s="1"/>
  <c r="N10" i="6" s="1"/>
  <c r="O10" i="6" s="1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V12" i="5"/>
  <c r="E12" i="5"/>
  <c r="E11" i="5" s="1"/>
  <c r="N9" i="6" s="1"/>
  <c r="O9" i="6" s="1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J8" i="5" s="1"/>
  <c r="I11" i="5"/>
  <c r="H11" i="5"/>
  <c r="G11" i="5"/>
  <c r="F11" i="5"/>
  <c r="V10" i="5"/>
  <c r="E10" i="5"/>
  <c r="Y9" i="5"/>
  <c r="Y8" i="5" s="1"/>
  <c r="X9" i="5"/>
  <c r="W9" i="5"/>
  <c r="V9" i="5"/>
  <c r="U9" i="5"/>
  <c r="U8" i="5" s="1"/>
  <c r="T9" i="5"/>
  <c r="S9" i="5"/>
  <c r="R9" i="5"/>
  <c r="Q9" i="5"/>
  <c r="Q8" i="5" s="1"/>
  <c r="P9" i="5"/>
  <c r="O9" i="5"/>
  <c r="N9" i="5"/>
  <c r="M9" i="5"/>
  <c r="L9" i="5"/>
  <c r="K9" i="5"/>
  <c r="J9" i="5"/>
  <c r="I9" i="5"/>
  <c r="I8" i="5" s="1"/>
  <c r="H9" i="5"/>
  <c r="G9" i="5"/>
  <c r="F9" i="5"/>
  <c r="E9" i="5"/>
  <c r="W8" i="5"/>
  <c r="G8" i="5"/>
  <c r="N215" i="4"/>
  <c r="R215" i="4" s="1"/>
  <c r="R214" i="4"/>
  <c r="Q214" i="4"/>
  <c r="P214" i="4"/>
  <c r="O214" i="4"/>
  <c r="M214" i="4"/>
  <c r="E21" i="6" s="1"/>
  <c r="L214" i="4"/>
  <c r="D21" i="6" s="1"/>
  <c r="K214" i="4"/>
  <c r="J214" i="4"/>
  <c r="I214" i="4"/>
  <c r="C21" i="6" s="1"/>
  <c r="N213" i="4"/>
  <c r="R213" i="4" s="1"/>
  <c r="R211" i="4"/>
  <c r="N211" i="4"/>
  <c r="N210" i="4"/>
  <c r="R210" i="4" s="1"/>
  <c r="N209" i="4"/>
  <c r="R209" i="4" s="1"/>
  <c r="R208" i="4"/>
  <c r="N208" i="4"/>
  <c r="N207" i="4"/>
  <c r="R207" i="4" s="1"/>
  <c r="N206" i="4"/>
  <c r="R206" i="4" s="1"/>
  <c r="N205" i="4"/>
  <c r="R205" i="4" s="1"/>
  <c r="R204" i="4"/>
  <c r="N202" i="4"/>
  <c r="R202" i="4" s="1"/>
  <c r="N201" i="4"/>
  <c r="R201" i="4" s="1"/>
  <c r="N200" i="4"/>
  <c r="R200" i="4" s="1"/>
  <c r="N199" i="4"/>
  <c r="R199" i="4" s="1"/>
  <c r="N197" i="4"/>
  <c r="R197" i="4" s="1"/>
  <c r="R196" i="4"/>
  <c r="N195" i="4"/>
  <c r="R195" i="4" s="1"/>
  <c r="N193" i="4"/>
  <c r="R193" i="4" s="1"/>
  <c r="R192" i="4"/>
  <c r="N192" i="4"/>
  <c r="N191" i="4"/>
  <c r="R191" i="4" s="1"/>
  <c r="R190" i="4"/>
  <c r="N190" i="4"/>
  <c r="N189" i="4"/>
  <c r="R189" i="4" s="1"/>
  <c r="R188" i="4"/>
  <c r="N188" i="4"/>
  <c r="N187" i="4"/>
  <c r="R187" i="4" s="1"/>
  <c r="N186" i="4"/>
  <c r="R186" i="4" s="1"/>
  <c r="N185" i="4"/>
  <c r="R185" i="4" s="1"/>
  <c r="R184" i="4"/>
  <c r="N184" i="4"/>
  <c r="N183" i="4"/>
  <c r="R183" i="4" s="1"/>
  <c r="R182" i="4"/>
  <c r="N182" i="4"/>
  <c r="N181" i="4"/>
  <c r="R181" i="4" s="1"/>
  <c r="R180" i="4"/>
  <c r="N180" i="4"/>
  <c r="N179" i="4"/>
  <c r="R179" i="4" s="1"/>
  <c r="N178" i="4"/>
  <c r="R178" i="4" s="1"/>
  <c r="N177" i="4"/>
  <c r="R177" i="4" s="1"/>
  <c r="R176" i="4"/>
  <c r="N176" i="4"/>
  <c r="N175" i="4"/>
  <c r="R175" i="4" s="1"/>
  <c r="R174" i="4"/>
  <c r="N173" i="4"/>
  <c r="R173" i="4" s="1"/>
  <c r="R172" i="4"/>
  <c r="N172" i="4"/>
  <c r="N171" i="4"/>
  <c r="R171" i="4" s="1"/>
  <c r="N170" i="4"/>
  <c r="R170" i="4" s="1"/>
  <c r="N169" i="4"/>
  <c r="R169" i="4" s="1"/>
  <c r="R168" i="4"/>
  <c r="N168" i="4"/>
  <c r="N167" i="4"/>
  <c r="R167" i="4" s="1"/>
  <c r="R166" i="4"/>
  <c r="N166" i="4"/>
  <c r="N165" i="4"/>
  <c r="R165" i="4" s="1"/>
  <c r="R164" i="4"/>
  <c r="N164" i="4"/>
  <c r="N163" i="4"/>
  <c r="R163" i="4" s="1"/>
  <c r="N162" i="4"/>
  <c r="R162" i="4" s="1"/>
  <c r="N161" i="4"/>
  <c r="R161" i="4" s="1"/>
  <c r="R160" i="4"/>
  <c r="N160" i="4"/>
  <c r="N159" i="4"/>
  <c r="R159" i="4" s="1"/>
  <c r="R158" i="4"/>
  <c r="N158" i="4"/>
  <c r="N157" i="4"/>
  <c r="R157" i="4" s="1"/>
  <c r="N155" i="4"/>
  <c r="R155" i="4" s="1"/>
  <c r="N154" i="4"/>
  <c r="R154" i="4" s="1"/>
  <c r="N153" i="4"/>
  <c r="R153" i="4" s="1"/>
  <c r="R152" i="4"/>
  <c r="N152" i="4"/>
  <c r="R150" i="4"/>
  <c r="N150" i="4"/>
  <c r="N149" i="4"/>
  <c r="R149" i="4" s="1"/>
  <c r="R148" i="4"/>
  <c r="N148" i="4"/>
  <c r="N147" i="4"/>
  <c r="R147" i="4" s="1"/>
  <c r="N146" i="4"/>
  <c r="R146" i="4" s="1"/>
  <c r="N145" i="4"/>
  <c r="R145" i="4" s="1"/>
  <c r="R144" i="4"/>
  <c r="N144" i="4"/>
  <c r="N143" i="4"/>
  <c r="R143" i="4" s="1"/>
  <c r="R142" i="4"/>
  <c r="N142" i="4"/>
  <c r="N141" i="4"/>
  <c r="R141" i="4" s="1"/>
  <c r="R140" i="4"/>
  <c r="N140" i="4"/>
  <c r="N139" i="4"/>
  <c r="R139" i="4" s="1"/>
  <c r="N137" i="4"/>
  <c r="R137" i="4" s="1"/>
  <c r="R136" i="4"/>
  <c r="N136" i="4"/>
  <c r="N135" i="4"/>
  <c r="R135" i="4" s="1"/>
  <c r="R134" i="4"/>
  <c r="N134" i="4"/>
  <c r="N133" i="4"/>
  <c r="R133" i="4" s="1"/>
  <c r="R132" i="4"/>
  <c r="N132" i="4"/>
  <c r="N131" i="4"/>
  <c r="R131" i="4" s="1"/>
  <c r="N130" i="4"/>
  <c r="R130" i="4" s="1"/>
  <c r="N129" i="4"/>
  <c r="R129" i="4" s="1"/>
  <c r="R128" i="4"/>
  <c r="N128" i="4"/>
  <c r="N127" i="4"/>
  <c r="R127" i="4" s="1"/>
  <c r="R126" i="4"/>
  <c r="N126" i="4"/>
  <c r="N125" i="4"/>
  <c r="R125" i="4" s="1"/>
  <c r="R124" i="4"/>
  <c r="N124" i="4"/>
  <c r="N123" i="4"/>
  <c r="R123" i="4" s="1"/>
  <c r="N122" i="4"/>
  <c r="R122" i="4" s="1"/>
  <c r="N121" i="4"/>
  <c r="R121" i="4" s="1"/>
  <c r="R120" i="4"/>
  <c r="N120" i="4"/>
  <c r="N119" i="4"/>
  <c r="R119" i="4" s="1"/>
  <c r="R118" i="4"/>
  <c r="N118" i="4"/>
  <c r="N117" i="4"/>
  <c r="R117" i="4" s="1"/>
  <c r="R116" i="4"/>
  <c r="N116" i="4"/>
  <c r="N114" i="4"/>
  <c r="R114" i="4" s="1"/>
  <c r="N113" i="4"/>
  <c r="R113" i="4" s="1"/>
  <c r="R112" i="4"/>
  <c r="N112" i="4"/>
  <c r="N111" i="4"/>
  <c r="R111" i="4" s="1"/>
  <c r="R110" i="4"/>
  <c r="N110" i="4"/>
  <c r="N109" i="4"/>
  <c r="R109" i="4" s="1"/>
  <c r="R108" i="4"/>
  <c r="N108" i="4"/>
  <c r="N107" i="4"/>
  <c r="R107" i="4" s="1"/>
  <c r="N106" i="4"/>
  <c r="R106" i="4" s="1"/>
  <c r="N105" i="4"/>
  <c r="R105" i="4" s="1"/>
  <c r="R104" i="4"/>
  <c r="N104" i="4"/>
  <c r="N103" i="4"/>
  <c r="R103" i="4" s="1"/>
  <c r="R102" i="4"/>
  <c r="N102" i="4"/>
  <c r="N101" i="4"/>
  <c r="R101" i="4" s="1"/>
  <c r="R100" i="4"/>
  <c r="N100" i="4"/>
  <c r="N99" i="4"/>
  <c r="R99" i="4" s="1"/>
  <c r="N98" i="4"/>
  <c r="R98" i="4" s="1"/>
  <c r="N97" i="4"/>
  <c r="R97" i="4" s="1"/>
  <c r="R96" i="4"/>
  <c r="N96" i="4"/>
  <c r="N95" i="4"/>
  <c r="R95" i="4" s="1"/>
  <c r="R94" i="4"/>
  <c r="N94" i="4"/>
  <c r="N93" i="4"/>
  <c r="R93" i="4" s="1"/>
  <c r="R92" i="4"/>
  <c r="N92" i="4"/>
  <c r="N91" i="4"/>
  <c r="R91" i="4" s="1"/>
  <c r="N90" i="4"/>
  <c r="R90" i="4" s="1"/>
  <c r="N89" i="4"/>
  <c r="R89" i="4" s="1"/>
  <c r="R88" i="4"/>
  <c r="N88" i="4"/>
  <c r="N87" i="4"/>
  <c r="R87" i="4" s="1"/>
  <c r="R86" i="4"/>
  <c r="N86" i="4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N85" i="4"/>
  <c r="R85" i="4" s="1"/>
  <c r="R84" i="4"/>
  <c r="N84" i="4"/>
  <c r="N83" i="4"/>
  <c r="R83" i="4" s="1"/>
  <c r="N82" i="4"/>
  <c r="R82" i="4" s="1"/>
  <c r="N81" i="4"/>
  <c r="R81" i="4" s="1"/>
  <c r="R80" i="4"/>
  <c r="N80" i="4"/>
  <c r="N79" i="4"/>
  <c r="R79" i="4" s="1"/>
  <c r="R78" i="4"/>
  <c r="N78" i="4"/>
  <c r="A78" i="4"/>
  <c r="A79" i="4" s="1"/>
  <c r="A80" i="4" s="1"/>
  <c r="A81" i="4" s="1"/>
  <c r="A82" i="4" s="1"/>
  <c r="A83" i="4" s="1"/>
  <c r="A84" i="4" s="1"/>
  <c r="A85" i="4" s="1"/>
  <c r="N77" i="4"/>
  <c r="R77" i="4" s="1"/>
  <c r="R76" i="4"/>
  <c r="N76" i="4"/>
  <c r="N75" i="4"/>
  <c r="R75" i="4" s="1"/>
  <c r="N74" i="4"/>
  <c r="R74" i="4" s="1"/>
  <c r="N73" i="4"/>
  <c r="R73" i="4" s="1"/>
  <c r="R72" i="4"/>
  <c r="N72" i="4"/>
  <c r="N71" i="4"/>
  <c r="R71" i="4" s="1"/>
  <c r="R70" i="4"/>
  <c r="N70" i="4"/>
  <c r="N69" i="4"/>
  <c r="R69" i="4" s="1"/>
  <c r="R68" i="4"/>
  <c r="N68" i="4"/>
  <c r="A68" i="4"/>
  <c r="A69" i="4" s="1"/>
  <c r="A70" i="4" s="1"/>
  <c r="A71" i="4" s="1"/>
  <c r="A72" i="4" s="1"/>
  <c r="A73" i="4" s="1"/>
  <c r="A74" i="4" s="1"/>
  <c r="A75" i="4" s="1"/>
  <c r="A76" i="4" s="1"/>
  <c r="A77" i="4" s="1"/>
  <c r="Q66" i="4"/>
  <c r="P66" i="4"/>
  <c r="O66" i="4"/>
  <c r="M66" i="4"/>
  <c r="E20" i="6" s="1"/>
  <c r="L66" i="4"/>
  <c r="D20" i="6" s="1"/>
  <c r="K66" i="4"/>
  <c r="J66" i="4"/>
  <c r="I66" i="4"/>
  <c r="C20" i="6" s="1"/>
  <c r="N65" i="4"/>
  <c r="R65" i="4" s="1"/>
  <c r="N64" i="4"/>
  <c r="R64" i="4" s="1"/>
  <c r="N63" i="4"/>
  <c r="R63" i="4" s="1"/>
  <c r="N62" i="4"/>
  <c r="R62" i="4" s="1"/>
  <c r="N60" i="4"/>
  <c r="R60" i="4" s="1"/>
  <c r="N59" i="4"/>
  <c r="Q58" i="4"/>
  <c r="P58" i="4"/>
  <c r="O58" i="4"/>
  <c r="M58" i="4"/>
  <c r="E19" i="6" s="1"/>
  <c r="L58" i="4"/>
  <c r="D19" i="6" s="1"/>
  <c r="K58" i="4"/>
  <c r="J58" i="4"/>
  <c r="I58" i="4"/>
  <c r="C19" i="6" s="1"/>
  <c r="N57" i="4"/>
  <c r="N56" i="4" s="1"/>
  <c r="Q56" i="4"/>
  <c r="P56" i="4"/>
  <c r="O56" i="4"/>
  <c r="M56" i="4"/>
  <c r="E18" i="6" s="1"/>
  <c r="L56" i="4"/>
  <c r="D18" i="6" s="1"/>
  <c r="K56" i="4"/>
  <c r="J56" i="4"/>
  <c r="I56" i="4"/>
  <c r="C18" i="6" s="1"/>
  <c r="N55" i="4"/>
  <c r="Q54" i="4"/>
  <c r="P54" i="4"/>
  <c r="O54" i="4"/>
  <c r="M54" i="4"/>
  <c r="E17" i="6" s="1"/>
  <c r="L54" i="4"/>
  <c r="D17" i="6" s="1"/>
  <c r="K54" i="4"/>
  <c r="J54" i="4"/>
  <c r="I54" i="4"/>
  <c r="C17" i="6" s="1"/>
  <c r="N53" i="4"/>
  <c r="N52" i="4" s="1"/>
  <c r="Q52" i="4"/>
  <c r="P52" i="4"/>
  <c r="O52" i="4"/>
  <c r="M52" i="4"/>
  <c r="E16" i="6" s="1"/>
  <c r="L52" i="4"/>
  <c r="D16" i="6" s="1"/>
  <c r="K52" i="4"/>
  <c r="J52" i="4"/>
  <c r="I52" i="4"/>
  <c r="C16" i="6" s="1"/>
  <c r="Q50" i="4"/>
  <c r="P50" i="4"/>
  <c r="O50" i="4"/>
  <c r="M50" i="4"/>
  <c r="E15" i="6" s="1"/>
  <c r="L50" i="4"/>
  <c r="D15" i="6" s="1"/>
  <c r="K50" i="4"/>
  <c r="J50" i="4"/>
  <c r="I50" i="4"/>
  <c r="C15" i="6" s="1"/>
  <c r="N49" i="4"/>
  <c r="R49" i="4" s="1"/>
  <c r="N48" i="4"/>
  <c r="R48" i="4" s="1"/>
  <c r="N47" i="4"/>
  <c r="R47" i="4" s="1"/>
  <c r="N45" i="4"/>
  <c r="Q44" i="4"/>
  <c r="P44" i="4"/>
  <c r="O44" i="4"/>
  <c r="M44" i="4"/>
  <c r="E14" i="6" s="1"/>
  <c r="L44" i="4"/>
  <c r="D14" i="6" s="1"/>
  <c r="K44" i="4"/>
  <c r="J44" i="4"/>
  <c r="I44" i="4"/>
  <c r="C14" i="6" s="1"/>
  <c r="N43" i="4"/>
  <c r="R43" i="4" s="1"/>
  <c r="N42" i="4"/>
  <c r="R42" i="4" s="1"/>
  <c r="N41" i="4"/>
  <c r="R41" i="4" s="1"/>
  <c r="N40" i="4"/>
  <c r="R40" i="4" s="1"/>
  <c r="N39" i="4"/>
  <c r="R39" i="4" s="1"/>
  <c r="N38" i="4"/>
  <c r="R38" i="4" s="1"/>
  <c r="N37" i="4"/>
  <c r="R37" i="4" s="1"/>
  <c r="N36" i="4"/>
  <c r="R36" i="4" s="1"/>
  <c r="N35" i="4"/>
  <c r="R35" i="4" s="1"/>
  <c r="N33" i="4"/>
  <c r="R33" i="4" s="1"/>
  <c r="N32" i="4"/>
  <c r="R32" i="4" s="1"/>
  <c r="N31" i="4"/>
  <c r="R31" i="4" s="1"/>
  <c r="N30" i="4"/>
  <c r="R30" i="4" s="1"/>
  <c r="Q29" i="4"/>
  <c r="P29" i="4"/>
  <c r="O29" i="4"/>
  <c r="M29" i="4"/>
  <c r="E13" i="6" s="1"/>
  <c r="L29" i="4"/>
  <c r="D13" i="6" s="1"/>
  <c r="K29" i="4"/>
  <c r="J29" i="4"/>
  <c r="I29" i="4"/>
  <c r="C13" i="6" s="1"/>
  <c r="N25" i="4"/>
  <c r="R25" i="4" s="1"/>
  <c r="N20" i="4"/>
  <c r="R20" i="4" s="1"/>
  <c r="Q18" i="4"/>
  <c r="P18" i="4"/>
  <c r="O18" i="4"/>
  <c r="M18" i="4"/>
  <c r="E12" i="6" s="1"/>
  <c r="L18" i="4"/>
  <c r="D12" i="6" s="1"/>
  <c r="K18" i="4"/>
  <c r="J18" i="4"/>
  <c r="I18" i="4"/>
  <c r="C12" i="6" s="1"/>
  <c r="N17" i="4"/>
  <c r="Q16" i="4"/>
  <c r="P16" i="4"/>
  <c r="O16" i="4"/>
  <c r="M16" i="4"/>
  <c r="E11" i="6" s="1"/>
  <c r="L16" i="4"/>
  <c r="D11" i="6" s="1"/>
  <c r="K16" i="4"/>
  <c r="J16" i="4"/>
  <c r="I16" i="4"/>
  <c r="C11" i="6" s="1"/>
  <c r="N15" i="4"/>
  <c r="R15" i="4" s="1"/>
  <c r="N14" i="4"/>
  <c r="R14" i="4" s="1"/>
  <c r="R13" i="4" s="1"/>
  <c r="Q13" i="4"/>
  <c r="P13" i="4"/>
  <c r="O13" i="4"/>
  <c r="M13" i="4"/>
  <c r="E10" i="6" s="1"/>
  <c r="L13" i="4"/>
  <c r="D10" i="6" s="1"/>
  <c r="K13" i="4"/>
  <c r="J13" i="4"/>
  <c r="I13" i="4"/>
  <c r="C10" i="6" s="1"/>
  <c r="N12" i="4"/>
  <c r="Q11" i="4"/>
  <c r="P11" i="4"/>
  <c r="O11" i="4"/>
  <c r="M11" i="4"/>
  <c r="E9" i="6" s="1"/>
  <c r="L11" i="4"/>
  <c r="D9" i="6" s="1"/>
  <c r="K11" i="4"/>
  <c r="J11" i="4"/>
  <c r="I11" i="4"/>
  <c r="C9" i="6" s="1"/>
  <c r="N10" i="4"/>
  <c r="R10" i="4" s="1"/>
  <c r="R9" i="4" s="1"/>
  <c r="Q9" i="4"/>
  <c r="P9" i="4"/>
  <c r="P8" i="4" s="1"/>
  <c r="O9" i="4"/>
  <c r="M9" i="4"/>
  <c r="L9" i="4"/>
  <c r="D8" i="6" s="1"/>
  <c r="K9" i="4"/>
  <c r="J9" i="4"/>
  <c r="J8" i="4" s="1"/>
  <c r="I9" i="4"/>
  <c r="Q8" i="4"/>
  <c r="L8" i="4"/>
  <c r="C23" i="3"/>
  <c r="E19" i="3"/>
  <c r="D19" i="3"/>
  <c r="C19" i="3"/>
  <c r="C17" i="3"/>
  <c r="C11" i="3"/>
  <c r="M8" i="3"/>
  <c r="L8" i="3"/>
  <c r="K8" i="3"/>
  <c r="J8" i="3"/>
  <c r="I8" i="3"/>
  <c r="B5" i="10" s="1"/>
  <c r="H5" i="10" s="1"/>
  <c r="H8" i="3"/>
  <c r="G8" i="3"/>
  <c r="F8" i="3"/>
  <c r="V169" i="2"/>
  <c r="E169" i="2" s="1"/>
  <c r="V168" i="2"/>
  <c r="Y167" i="2"/>
  <c r="X167" i="2"/>
  <c r="W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V166" i="2"/>
  <c r="V165" i="2" s="1"/>
  <c r="E166" i="2"/>
  <c r="Y165" i="2"/>
  <c r="X165" i="2"/>
  <c r="W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V164" i="2"/>
  <c r="E164" i="2" s="1"/>
  <c r="V163" i="2"/>
  <c r="E163" i="2"/>
  <c r="V162" i="2"/>
  <c r="E162" i="2"/>
  <c r="N168" i="1" s="1"/>
  <c r="R168" i="1" s="1"/>
  <c r="V161" i="2"/>
  <c r="E161" i="2"/>
  <c r="V160" i="2"/>
  <c r="E160" i="2" s="1"/>
  <c r="V159" i="2"/>
  <c r="E159" i="2"/>
  <c r="N165" i="1" s="1"/>
  <c r="R165" i="1" s="1"/>
  <c r="V158" i="2"/>
  <c r="E158" i="2" s="1"/>
  <c r="V157" i="2"/>
  <c r="E157" i="2"/>
  <c r="V156" i="2"/>
  <c r="E156" i="2"/>
  <c r="V155" i="2"/>
  <c r="E155" i="2"/>
  <c r="V154" i="2"/>
  <c r="E154" i="2"/>
  <c r="V153" i="2"/>
  <c r="E153" i="2"/>
  <c r="V152" i="2"/>
  <c r="E152" i="2" s="1"/>
  <c r="V151" i="2"/>
  <c r="E151" i="2" s="1"/>
  <c r="N157" i="1" s="1"/>
  <c r="R157" i="1" s="1"/>
  <c r="V150" i="2"/>
  <c r="E150" i="2" s="1"/>
  <c r="V149" i="2"/>
  <c r="E149" i="2"/>
  <c r="V148" i="2"/>
  <c r="E148" i="2" s="1"/>
  <c r="V147" i="2"/>
  <c r="E147" i="2"/>
  <c r="V146" i="2"/>
  <c r="E146" i="2" s="1"/>
  <c r="N152" i="1" s="1"/>
  <c r="R152" i="1" s="1"/>
  <c r="V145" i="2"/>
  <c r="E145" i="2" s="1"/>
  <c r="V144" i="2"/>
  <c r="E144" i="2" s="1"/>
  <c r="V143" i="2"/>
  <c r="E143" i="2"/>
  <c r="N149" i="1" s="1"/>
  <c r="R149" i="1" s="1"/>
  <c r="V142" i="2"/>
  <c r="E142" i="2" s="1"/>
  <c r="N148" i="1" s="1"/>
  <c r="R148" i="1" s="1"/>
  <c r="V141" i="2"/>
  <c r="E141" i="2"/>
  <c r="V140" i="2"/>
  <c r="E140" i="2"/>
  <c r="N146" i="1" s="1"/>
  <c r="R146" i="1" s="1"/>
  <c r="V139" i="2"/>
  <c r="E139" i="2"/>
  <c r="N145" i="1" s="1"/>
  <c r="R145" i="1" s="1"/>
  <c r="V138" i="2"/>
  <c r="E138" i="2" s="1"/>
  <c r="N144" i="1" s="1"/>
  <c r="R144" i="1" s="1"/>
  <c r="V137" i="2"/>
  <c r="E137" i="2" s="1"/>
  <c r="V136" i="2"/>
  <c r="E136" i="2" s="1"/>
  <c r="N142" i="1" s="1"/>
  <c r="V135" i="2"/>
  <c r="E135" i="2"/>
  <c r="V134" i="2"/>
  <c r="E134" i="2"/>
  <c r="N140" i="1" s="1"/>
  <c r="R140" i="1" s="1"/>
  <c r="M133" i="2"/>
  <c r="V133" i="2" s="1"/>
  <c r="V132" i="2"/>
  <c r="M132" i="2"/>
  <c r="E132" i="2"/>
  <c r="N138" i="1" s="1"/>
  <c r="R138" i="1" s="1"/>
  <c r="V131" i="2"/>
  <c r="E131" i="2"/>
  <c r="M130" i="2"/>
  <c r="V129" i="2"/>
  <c r="E129" i="2" s="1"/>
  <c r="M129" i="2"/>
  <c r="M128" i="2"/>
  <c r="V127" i="2"/>
  <c r="E127" i="2" s="1"/>
  <c r="N133" i="1" s="1"/>
  <c r="R133" i="1" s="1"/>
  <c r="M126" i="2"/>
  <c r="V126" i="2" s="1"/>
  <c r="E126" i="2" s="1"/>
  <c r="N132" i="1" s="1"/>
  <c r="R132" i="1" s="1"/>
  <c r="V125" i="2"/>
  <c r="E125" i="2"/>
  <c r="N131" i="1" s="1"/>
  <c r="R131" i="1" s="1"/>
  <c r="V124" i="2"/>
  <c r="E124" i="2" s="1"/>
  <c r="M124" i="2"/>
  <c r="M123" i="2"/>
  <c r="V123" i="2" s="1"/>
  <c r="E123" i="2"/>
  <c r="N129" i="1" s="1"/>
  <c r="R129" i="1" s="1"/>
  <c r="V122" i="2"/>
  <c r="E122" i="2" s="1"/>
  <c r="N128" i="1" s="1"/>
  <c r="R128" i="1" s="1"/>
  <c r="V121" i="2"/>
  <c r="E121" i="2" s="1"/>
  <c r="N127" i="1" s="1"/>
  <c r="R127" i="1" s="1"/>
  <c r="M121" i="2"/>
  <c r="V120" i="2"/>
  <c r="E120" i="2"/>
  <c r="V119" i="2"/>
  <c r="E119" i="2"/>
  <c r="N125" i="1" s="1"/>
  <c r="R125" i="1" s="1"/>
  <c r="M118" i="2"/>
  <c r="M117" i="2"/>
  <c r="V117" i="2" s="1"/>
  <c r="E117" i="2"/>
  <c r="N123" i="1" s="1"/>
  <c r="R123" i="1" s="1"/>
  <c r="V116" i="2"/>
  <c r="E116" i="2"/>
  <c r="N122" i="1" s="1"/>
  <c r="R122" i="1" s="1"/>
  <c r="V115" i="2"/>
  <c r="E115" i="2" s="1"/>
  <c r="V114" i="2"/>
  <c r="M114" i="2"/>
  <c r="E114" i="2"/>
  <c r="N120" i="1" s="1"/>
  <c r="R120" i="1" s="1"/>
  <c r="V113" i="2"/>
  <c r="E113" i="2"/>
  <c r="V112" i="2"/>
  <c r="E112" i="2"/>
  <c r="N118" i="1" s="1"/>
  <c r="R118" i="1" s="1"/>
  <c r="V111" i="2"/>
  <c r="E111" i="2"/>
  <c r="N117" i="1" s="1"/>
  <c r="R117" i="1" s="1"/>
  <c r="V110" i="2"/>
  <c r="E110" i="2" s="1"/>
  <c r="M110" i="2"/>
  <c r="M109" i="2"/>
  <c r="V109" i="2" s="1"/>
  <c r="E109" i="2"/>
  <c r="N115" i="1" s="1"/>
  <c r="R115" i="1" s="1"/>
  <c r="V108" i="2"/>
  <c r="E108" i="2" s="1"/>
  <c r="N114" i="1" s="1"/>
  <c r="R114" i="1" s="1"/>
  <c r="M108" i="2"/>
  <c r="V107" i="2"/>
  <c r="E107" i="2"/>
  <c r="V106" i="2"/>
  <c r="E106" i="2"/>
  <c r="V105" i="2"/>
  <c r="E105" i="2"/>
  <c r="V104" i="2"/>
  <c r="E104" i="2"/>
  <c r="N110" i="1" s="1"/>
  <c r="V103" i="2"/>
  <c r="E103" i="2" s="1"/>
  <c r="N109" i="1" s="1"/>
  <c r="R109" i="1" s="1"/>
  <c r="V102" i="2"/>
  <c r="M102" i="2"/>
  <c r="E102" i="2"/>
  <c r="N108" i="1" s="1"/>
  <c r="R108" i="1" s="1"/>
  <c r="M101" i="2"/>
  <c r="V101" i="2" s="1"/>
  <c r="V100" i="2"/>
  <c r="E100" i="2" s="1"/>
  <c r="V99" i="2"/>
  <c r="E99" i="2" s="1"/>
  <c r="M99" i="2"/>
  <c r="V98" i="2"/>
  <c r="E98" i="2"/>
  <c r="N104" i="1" s="1"/>
  <c r="R104" i="1" s="1"/>
  <c r="V97" i="2"/>
  <c r="E97" i="2" s="1"/>
  <c r="N103" i="1" s="1"/>
  <c r="R103" i="1" s="1"/>
  <c r="V96" i="2"/>
  <c r="E96" i="2" s="1"/>
  <c r="N102" i="1" s="1"/>
  <c r="M96" i="2"/>
  <c r="M95" i="2"/>
  <c r="V95" i="2" s="1"/>
  <c r="V94" i="2"/>
  <c r="E94" i="2" s="1"/>
  <c r="N100" i="1" s="1"/>
  <c r="R100" i="1" s="1"/>
  <c r="M94" i="2"/>
  <c r="M93" i="2"/>
  <c r="V92" i="2"/>
  <c r="E92" i="2" s="1"/>
  <c r="V91" i="2"/>
  <c r="M91" i="2"/>
  <c r="E91" i="2"/>
  <c r="N97" i="1" s="1"/>
  <c r="R97" i="1" s="1"/>
  <c r="A91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V90" i="2"/>
  <c r="E90" i="2"/>
  <c r="V89" i="2"/>
  <c r="E89" i="2"/>
  <c r="V88" i="2"/>
  <c r="E88" i="2" s="1"/>
  <c r="N94" i="1" s="1"/>
  <c r="R94" i="1" s="1"/>
  <c r="V87" i="2"/>
  <c r="E87" i="2" s="1"/>
  <c r="N93" i="1" s="1"/>
  <c r="R93" i="1" s="1"/>
  <c r="V86" i="2"/>
  <c r="E86" i="2" s="1"/>
  <c r="N92" i="1" s="1"/>
  <c r="R92" i="1" s="1"/>
  <c r="A86" i="2"/>
  <c r="A87" i="2" s="1"/>
  <c r="A88" i="2" s="1"/>
  <c r="A89" i="2" s="1"/>
  <c r="A90" i="2" s="1"/>
  <c r="V85" i="2"/>
  <c r="E85" i="2" s="1"/>
  <c r="Y84" i="2"/>
  <c r="X84" i="2"/>
  <c r="W84" i="2"/>
  <c r="U84" i="2"/>
  <c r="T84" i="2"/>
  <c r="S84" i="2"/>
  <c r="R84" i="2"/>
  <c r="Q84" i="2"/>
  <c r="P84" i="2"/>
  <c r="O84" i="2"/>
  <c r="N84" i="2"/>
  <c r="L84" i="2"/>
  <c r="K84" i="2"/>
  <c r="J84" i="2"/>
  <c r="I84" i="2"/>
  <c r="H84" i="2"/>
  <c r="G84" i="2"/>
  <c r="F84" i="2"/>
  <c r="E83" i="2"/>
  <c r="N82" i="2"/>
  <c r="V82" i="2" s="1"/>
  <c r="V81" i="2"/>
  <c r="E81" i="2" s="1"/>
  <c r="V80" i="2"/>
  <c r="E80" i="2" s="1"/>
  <c r="V79" i="2"/>
  <c r="E79" i="2"/>
  <c r="V78" i="2"/>
  <c r="E78" i="2"/>
  <c r="N84" i="1" s="1"/>
  <c r="R84" i="1" s="1"/>
  <c r="V77" i="2"/>
  <c r="E77" i="2"/>
  <c r="V76" i="2"/>
  <c r="E76" i="2"/>
  <c r="N82" i="1" s="1"/>
  <c r="R82" i="1" s="1"/>
  <c r="V75" i="2"/>
  <c r="E75" i="2"/>
  <c r="N81" i="1" s="1"/>
  <c r="R81" i="1" s="1"/>
  <c r="V74" i="2"/>
  <c r="E74" i="2" s="1"/>
  <c r="N80" i="1" s="1"/>
  <c r="V73" i="2"/>
  <c r="E73" i="2" s="1"/>
  <c r="V72" i="2"/>
  <c r="E72" i="2" s="1"/>
  <c r="M72" i="2"/>
  <c r="M71" i="2"/>
  <c r="V70" i="2"/>
  <c r="E70" i="2" s="1"/>
  <c r="N76" i="1" s="1"/>
  <c r="R76" i="1" s="1"/>
  <c r="M70" i="2"/>
  <c r="V69" i="2"/>
  <c r="E69" i="2"/>
  <c r="V68" i="2"/>
  <c r="E68" i="2" s="1"/>
  <c r="N74" i="1" s="1"/>
  <c r="R74" i="1" s="1"/>
  <c r="V67" i="2"/>
  <c r="E67" i="2" s="1"/>
  <c r="M67" i="2"/>
  <c r="A67" i="2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V66" i="2"/>
  <c r="E66" i="2"/>
  <c r="A66" i="2"/>
  <c r="V65" i="2"/>
  <c r="E65" i="2"/>
  <c r="A65" i="2"/>
  <c r="V64" i="2"/>
  <c r="E64" i="2"/>
  <c r="N70" i="1" s="1"/>
  <c r="Y63" i="2"/>
  <c r="X63" i="2"/>
  <c r="W63" i="2"/>
  <c r="U63" i="2"/>
  <c r="T63" i="2"/>
  <c r="S63" i="2"/>
  <c r="R63" i="2"/>
  <c r="Q63" i="2"/>
  <c r="P63" i="2"/>
  <c r="O63" i="2"/>
  <c r="L63" i="2"/>
  <c r="K63" i="2"/>
  <c r="J63" i="2"/>
  <c r="I63" i="2"/>
  <c r="H63" i="2"/>
  <c r="G63" i="2"/>
  <c r="G8" i="2" s="1"/>
  <c r="F63" i="2"/>
  <c r="V62" i="2"/>
  <c r="E62" i="2"/>
  <c r="A62" i="2"/>
  <c r="V61" i="2"/>
  <c r="E61" i="2"/>
  <c r="A61" i="2"/>
  <c r="V60" i="2"/>
  <c r="E60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N20" i="3" s="1"/>
  <c r="O20" i="3" s="1"/>
  <c r="V58" i="2"/>
  <c r="E58" i="2" s="1"/>
  <c r="E57" i="2" s="1"/>
  <c r="N19" i="3" s="1"/>
  <c r="O19" i="3" s="1"/>
  <c r="N58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V56" i="2"/>
  <c r="E56" i="2" s="1"/>
  <c r="V55" i="2"/>
  <c r="E55" i="2"/>
  <c r="A55" i="2"/>
  <c r="A56" i="2" s="1"/>
  <c r="V54" i="2"/>
  <c r="E54" i="2" s="1"/>
  <c r="Y53" i="2"/>
  <c r="X53" i="2"/>
  <c r="W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V52" i="2"/>
  <c r="E52" i="2"/>
  <c r="N58" i="1" s="1"/>
  <c r="R58" i="1" s="1"/>
  <c r="V51" i="2"/>
  <c r="V50" i="2" s="1"/>
  <c r="Y50" i="2"/>
  <c r="X50" i="2"/>
  <c r="W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V49" i="2"/>
  <c r="V48" i="2" s="1"/>
  <c r="E49" i="2"/>
  <c r="E48" i="2" s="1"/>
  <c r="N16" i="3" s="1"/>
  <c r="O16" i="3" s="1"/>
  <c r="Y48" i="2"/>
  <c r="X48" i="2"/>
  <c r="W48" i="2"/>
  <c r="U48" i="2"/>
  <c r="T48" i="2"/>
  <c r="S48" i="2"/>
  <c r="R48" i="2"/>
  <c r="Q48" i="2"/>
  <c r="Q8" i="2" s="1"/>
  <c r="P48" i="2"/>
  <c r="O48" i="2"/>
  <c r="N48" i="2"/>
  <c r="M48" i="2"/>
  <c r="L48" i="2"/>
  <c r="K48" i="2"/>
  <c r="J48" i="2"/>
  <c r="I48" i="2"/>
  <c r="H48" i="2"/>
  <c r="G48" i="2"/>
  <c r="F48" i="2"/>
  <c r="V47" i="2"/>
  <c r="V46" i="2" s="1"/>
  <c r="Y46" i="2"/>
  <c r="X46" i="2"/>
  <c r="W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V45" i="2"/>
  <c r="E45" i="2"/>
  <c r="A45" i="2"/>
  <c r="V44" i="2"/>
  <c r="V42" i="2" s="1"/>
  <c r="A44" i="2"/>
  <c r="V43" i="2"/>
  <c r="E43" i="2" s="1"/>
  <c r="Y42" i="2"/>
  <c r="X42" i="2"/>
  <c r="X8" i="2" s="1"/>
  <c r="W42" i="2"/>
  <c r="U42" i="2"/>
  <c r="T42" i="2"/>
  <c r="S42" i="2"/>
  <c r="R42" i="2"/>
  <c r="Q42" i="2"/>
  <c r="P42" i="2"/>
  <c r="P8" i="2" s="1"/>
  <c r="O42" i="2"/>
  <c r="N42" i="2"/>
  <c r="M42" i="2"/>
  <c r="L42" i="2"/>
  <c r="K42" i="2"/>
  <c r="J42" i="2"/>
  <c r="I42" i="2"/>
  <c r="H42" i="2"/>
  <c r="H8" i="2" s="1"/>
  <c r="G42" i="2"/>
  <c r="F42" i="2"/>
  <c r="N41" i="2"/>
  <c r="V41" i="2" s="1"/>
  <c r="V40" i="2"/>
  <c r="E40" i="2" s="1"/>
  <c r="N46" i="1" s="1"/>
  <c r="R46" i="1" s="1"/>
  <c r="V39" i="2"/>
  <c r="E39" i="2" s="1"/>
  <c r="V38" i="2"/>
  <c r="E38" i="2"/>
  <c r="V37" i="2"/>
  <c r="E37" i="2"/>
  <c r="N43" i="1" s="1"/>
  <c r="R43" i="1" s="1"/>
  <c r="V36" i="2"/>
  <c r="E36" i="2"/>
  <c r="V35" i="2"/>
  <c r="E35" i="2"/>
  <c r="A35" i="2"/>
  <c r="A36" i="2" s="1"/>
  <c r="A37" i="2" s="1"/>
  <c r="A38" i="2" s="1"/>
  <c r="A39" i="2" s="1"/>
  <c r="A40" i="2" s="1"/>
  <c r="A41" i="2" s="1"/>
  <c r="V34" i="2"/>
  <c r="E34" i="2"/>
  <c r="Y33" i="2"/>
  <c r="X33" i="2"/>
  <c r="W33" i="2"/>
  <c r="U33" i="2"/>
  <c r="T33" i="2"/>
  <c r="S33" i="2"/>
  <c r="R33" i="2"/>
  <c r="Q33" i="2"/>
  <c r="P33" i="2"/>
  <c r="O33" i="2"/>
  <c r="M33" i="2"/>
  <c r="L33" i="2"/>
  <c r="K33" i="2"/>
  <c r="J33" i="2"/>
  <c r="I33" i="2"/>
  <c r="H33" i="2"/>
  <c r="G33" i="2"/>
  <c r="F33" i="2"/>
  <c r="V32" i="2"/>
  <c r="E32" i="2" s="1"/>
  <c r="N38" i="1" s="1"/>
  <c r="R38" i="1" s="1"/>
  <c r="V31" i="2"/>
  <c r="E31" i="2"/>
  <c r="V30" i="2"/>
  <c r="E30" i="2"/>
  <c r="N36" i="1" s="1"/>
  <c r="R36" i="1" s="1"/>
  <c r="V29" i="2"/>
  <c r="E29" i="2" s="1"/>
  <c r="N35" i="1" s="1"/>
  <c r="R35" i="1" s="1"/>
  <c r="V28" i="2"/>
  <c r="E28" i="2" s="1"/>
  <c r="M27" i="2"/>
  <c r="V27" i="2" s="1"/>
  <c r="V26" i="2"/>
  <c r="E26" i="2"/>
  <c r="V25" i="2"/>
  <c r="E25" i="2"/>
  <c r="V24" i="2"/>
  <c r="M24" i="2"/>
  <c r="V23" i="2"/>
  <c r="E23" i="2"/>
  <c r="V22" i="2"/>
  <c r="E22" i="2"/>
  <c r="M21" i="2"/>
  <c r="V21" i="2" s="1"/>
  <c r="V20" i="2"/>
  <c r="E20" i="2"/>
  <c r="V19" i="2"/>
  <c r="E19" i="2" s="1"/>
  <c r="V18" i="2"/>
  <c r="E18" i="2"/>
  <c r="V17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V16" i="2"/>
  <c r="E16" i="2"/>
  <c r="Y15" i="2"/>
  <c r="X15" i="2"/>
  <c r="W15" i="2"/>
  <c r="U15" i="2"/>
  <c r="T15" i="2"/>
  <c r="S15" i="2"/>
  <c r="R15" i="2"/>
  <c r="Q15" i="2"/>
  <c r="P15" i="2"/>
  <c r="O15" i="2"/>
  <c r="N15" i="2"/>
  <c r="L15" i="2"/>
  <c r="K15" i="2"/>
  <c r="J15" i="2"/>
  <c r="I15" i="2"/>
  <c r="H15" i="2"/>
  <c r="G15" i="2"/>
  <c r="F15" i="2"/>
  <c r="F8" i="2" s="1"/>
  <c r="V14" i="2"/>
  <c r="E14" i="2" s="1"/>
  <c r="E13" i="2" s="1"/>
  <c r="N11" i="3" s="1"/>
  <c r="O11" i="3" s="1"/>
  <c r="Y13" i="2"/>
  <c r="X13" i="2"/>
  <c r="W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V12" i="2"/>
  <c r="V11" i="2" s="1"/>
  <c r="Y11" i="2"/>
  <c r="X11" i="2"/>
  <c r="W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V10" i="2"/>
  <c r="V9" i="2" s="1"/>
  <c r="Y9" i="2"/>
  <c r="X9" i="2"/>
  <c r="W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Y8" i="2"/>
  <c r="W8" i="2"/>
  <c r="O8" i="2"/>
  <c r="I8" i="2"/>
  <c r="R175" i="1"/>
  <c r="N175" i="1"/>
  <c r="Q173" i="1"/>
  <c r="P173" i="1"/>
  <c r="O173" i="1"/>
  <c r="M173" i="1"/>
  <c r="E24" i="3" s="1"/>
  <c r="L173" i="1"/>
  <c r="D24" i="3" s="1"/>
  <c r="K173" i="1"/>
  <c r="J173" i="1"/>
  <c r="I173" i="1"/>
  <c r="C24" i="3" s="1"/>
  <c r="Q171" i="1"/>
  <c r="P171" i="1"/>
  <c r="O171" i="1"/>
  <c r="M171" i="1"/>
  <c r="E23" i="3" s="1"/>
  <c r="L171" i="1"/>
  <c r="D23" i="3" s="1"/>
  <c r="K171" i="1"/>
  <c r="J171" i="1"/>
  <c r="I171" i="1"/>
  <c r="N170" i="1"/>
  <c r="R170" i="1" s="1"/>
  <c r="N169" i="1"/>
  <c r="R169" i="1" s="1"/>
  <c r="N167" i="1"/>
  <c r="R167" i="1" s="1"/>
  <c r="R166" i="1"/>
  <c r="N166" i="1"/>
  <c r="N164" i="1"/>
  <c r="R164" i="1" s="1"/>
  <c r="N163" i="1"/>
  <c r="R163" i="1" s="1"/>
  <c r="N162" i="1"/>
  <c r="R162" i="1" s="1"/>
  <c r="N161" i="1"/>
  <c r="R161" i="1" s="1"/>
  <c r="R160" i="1"/>
  <c r="N160" i="1"/>
  <c r="N159" i="1"/>
  <c r="R159" i="1" s="1"/>
  <c r="R158" i="1"/>
  <c r="N158" i="1"/>
  <c r="N156" i="1"/>
  <c r="R156" i="1" s="1"/>
  <c r="N155" i="1"/>
  <c r="R155" i="1" s="1"/>
  <c r="N154" i="1"/>
  <c r="R154" i="1" s="1"/>
  <c r="N153" i="1"/>
  <c r="R153" i="1" s="1"/>
  <c r="N151" i="1"/>
  <c r="R151" i="1" s="1"/>
  <c r="R150" i="1"/>
  <c r="N150" i="1"/>
  <c r="N147" i="1"/>
  <c r="R147" i="1" s="1"/>
  <c r="N143" i="1"/>
  <c r="R143" i="1" s="1"/>
  <c r="R142" i="1"/>
  <c r="R141" i="1"/>
  <c r="N141" i="1"/>
  <c r="N137" i="1"/>
  <c r="R137" i="1" s="1"/>
  <c r="R135" i="1"/>
  <c r="N135" i="1"/>
  <c r="N130" i="1"/>
  <c r="R130" i="1" s="1"/>
  <c r="R126" i="1"/>
  <c r="N126" i="1"/>
  <c r="N121" i="1"/>
  <c r="R121" i="1" s="1"/>
  <c r="N119" i="1"/>
  <c r="R119" i="1" s="1"/>
  <c r="N116" i="1"/>
  <c r="R116" i="1" s="1"/>
  <c r="R113" i="1"/>
  <c r="N113" i="1"/>
  <c r="R112" i="1"/>
  <c r="N112" i="1"/>
  <c r="N111" i="1"/>
  <c r="R111" i="1" s="1"/>
  <c r="R110" i="1"/>
  <c r="N106" i="1"/>
  <c r="R106" i="1" s="1"/>
  <c r="N105" i="1"/>
  <c r="R105" i="1" s="1"/>
  <c r="R102" i="1"/>
  <c r="N98" i="1"/>
  <c r="R98" i="1" s="1"/>
  <c r="R96" i="1"/>
  <c r="N96" i="1"/>
  <c r="N95" i="1"/>
  <c r="R95" i="1" s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Q90" i="1"/>
  <c r="P90" i="1"/>
  <c r="O90" i="1"/>
  <c r="M90" i="1"/>
  <c r="E22" i="3" s="1"/>
  <c r="L90" i="1"/>
  <c r="D22" i="3" s="1"/>
  <c r="K90" i="1"/>
  <c r="J90" i="1"/>
  <c r="I90" i="1"/>
  <c r="C22" i="3" s="1"/>
  <c r="N89" i="1"/>
  <c r="R89" i="1" s="1"/>
  <c r="N87" i="1"/>
  <c r="R87" i="1" s="1"/>
  <c r="N86" i="1"/>
  <c r="R86" i="1" s="1"/>
  <c r="N85" i="1"/>
  <c r="R85" i="1" s="1"/>
  <c r="R83" i="1"/>
  <c r="N83" i="1"/>
  <c r="R80" i="1"/>
  <c r="N79" i="1"/>
  <c r="R79" i="1" s="1"/>
  <c r="R78" i="1"/>
  <c r="N78" i="1"/>
  <c r="N75" i="1"/>
  <c r="R75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74" i="1"/>
  <c r="N73" i="1"/>
  <c r="R73" i="1" s="1"/>
  <c r="A73" i="1"/>
  <c r="N72" i="1"/>
  <c r="R72" i="1" s="1"/>
  <c r="A72" i="1"/>
  <c r="N71" i="1"/>
  <c r="R71" i="1" s="1"/>
  <c r="A71" i="1"/>
  <c r="Q69" i="1"/>
  <c r="P69" i="1"/>
  <c r="O69" i="1"/>
  <c r="M69" i="1"/>
  <c r="E21" i="3" s="1"/>
  <c r="L69" i="1"/>
  <c r="D21" i="3" s="1"/>
  <c r="K69" i="1"/>
  <c r="J69" i="1"/>
  <c r="I69" i="1"/>
  <c r="C21" i="3" s="1"/>
  <c r="N68" i="1"/>
  <c r="R68" i="1" s="1"/>
  <c r="A68" i="1"/>
  <c r="N67" i="1"/>
  <c r="R67" i="1" s="1"/>
  <c r="A67" i="1"/>
  <c r="N66" i="1"/>
  <c r="N65" i="1" s="1"/>
  <c r="Q65" i="1"/>
  <c r="P65" i="1"/>
  <c r="O65" i="1"/>
  <c r="M65" i="1"/>
  <c r="E20" i="3" s="1"/>
  <c r="L65" i="1"/>
  <c r="D20" i="3" s="1"/>
  <c r="K65" i="1"/>
  <c r="J65" i="1"/>
  <c r="I65" i="1"/>
  <c r="C20" i="3" s="1"/>
  <c r="R64" i="1"/>
  <c r="N64" i="1"/>
  <c r="R63" i="1"/>
  <c r="Q63" i="1"/>
  <c r="P63" i="1"/>
  <c r="O63" i="1"/>
  <c r="N63" i="1"/>
  <c r="M63" i="1"/>
  <c r="L63" i="1"/>
  <c r="K63" i="1"/>
  <c r="J63" i="1"/>
  <c r="I63" i="1"/>
  <c r="N62" i="1"/>
  <c r="R62" i="1" s="1"/>
  <c r="A62" i="1"/>
  <c r="N61" i="1"/>
  <c r="R61" i="1" s="1"/>
  <c r="A61" i="1"/>
  <c r="Q59" i="1"/>
  <c r="P59" i="1"/>
  <c r="O59" i="1"/>
  <c r="M59" i="1"/>
  <c r="E18" i="3" s="1"/>
  <c r="L59" i="1"/>
  <c r="D18" i="3" s="1"/>
  <c r="K59" i="1"/>
  <c r="J59" i="1"/>
  <c r="I59" i="1"/>
  <c r="C18" i="3" s="1"/>
  <c r="Q56" i="1"/>
  <c r="P56" i="1"/>
  <c r="O56" i="1"/>
  <c r="M56" i="1"/>
  <c r="E17" i="3" s="1"/>
  <c r="L56" i="1"/>
  <c r="D17" i="3" s="1"/>
  <c r="K56" i="1"/>
  <c r="J56" i="1"/>
  <c r="I56" i="1"/>
  <c r="N55" i="1"/>
  <c r="N54" i="1" s="1"/>
  <c r="Q54" i="1"/>
  <c r="P54" i="1"/>
  <c r="O54" i="1"/>
  <c r="M54" i="1"/>
  <c r="E16" i="3" s="1"/>
  <c r="L54" i="1"/>
  <c r="D16" i="3" s="1"/>
  <c r="K54" i="1"/>
  <c r="J54" i="1"/>
  <c r="I54" i="1"/>
  <c r="C16" i="3" s="1"/>
  <c r="Q52" i="1"/>
  <c r="P52" i="1"/>
  <c r="O52" i="1"/>
  <c r="M52" i="1"/>
  <c r="E15" i="3" s="1"/>
  <c r="L52" i="1"/>
  <c r="D15" i="3" s="1"/>
  <c r="K52" i="1"/>
  <c r="J52" i="1"/>
  <c r="I52" i="1"/>
  <c r="C15" i="3" s="1"/>
  <c r="N51" i="1"/>
  <c r="R51" i="1" s="1"/>
  <c r="A51" i="1"/>
  <c r="A50" i="1"/>
  <c r="R49" i="1"/>
  <c r="N49" i="1"/>
  <c r="Q48" i="1"/>
  <c r="P48" i="1"/>
  <c r="O48" i="1"/>
  <c r="M48" i="1"/>
  <c r="E14" i="3" s="1"/>
  <c r="L48" i="1"/>
  <c r="D14" i="3" s="1"/>
  <c r="K48" i="1"/>
  <c r="J48" i="1"/>
  <c r="I48" i="1"/>
  <c r="C14" i="3" s="1"/>
  <c r="N45" i="1"/>
  <c r="R45" i="1" s="1"/>
  <c r="N44" i="1"/>
  <c r="R44" i="1" s="1"/>
  <c r="R42" i="1"/>
  <c r="N42" i="1"/>
  <c r="R41" i="1"/>
  <c r="N41" i="1"/>
  <c r="A41" i="1"/>
  <c r="A42" i="1" s="1"/>
  <c r="A43" i="1" s="1"/>
  <c r="A44" i="1" s="1"/>
  <c r="A45" i="1" s="1"/>
  <c r="A46" i="1" s="1"/>
  <c r="A47" i="1" s="1"/>
  <c r="N40" i="1"/>
  <c r="Q39" i="1"/>
  <c r="P39" i="1"/>
  <c r="O39" i="1"/>
  <c r="M39" i="1"/>
  <c r="E13" i="3" s="1"/>
  <c r="L39" i="1"/>
  <c r="D13" i="3" s="1"/>
  <c r="K39" i="1"/>
  <c r="J39" i="1"/>
  <c r="I39" i="1"/>
  <c r="C13" i="3" s="1"/>
  <c r="R37" i="1"/>
  <c r="N37" i="1"/>
  <c r="N34" i="1"/>
  <c r="R34" i="1" s="1"/>
  <c r="N32" i="1"/>
  <c r="R32" i="1" s="1"/>
  <c r="N31" i="1"/>
  <c r="R31" i="1" s="1"/>
  <c r="R29" i="1"/>
  <c r="N29" i="1"/>
  <c r="R28" i="1"/>
  <c r="N28" i="1"/>
  <c r="N26" i="1"/>
  <c r="R26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N25" i="1"/>
  <c r="R25" i="1" s="1"/>
  <c r="A25" i="1"/>
  <c r="N24" i="1"/>
  <c r="R24" i="1" s="1"/>
  <c r="A24" i="1"/>
  <c r="A23" i="1"/>
  <c r="N22" i="1"/>
  <c r="R22" i="1" s="1"/>
  <c r="Q21" i="1"/>
  <c r="P21" i="1"/>
  <c r="O21" i="1"/>
  <c r="M21" i="1"/>
  <c r="E12" i="3" s="1"/>
  <c r="L21" i="1"/>
  <c r="D12" i="3" s="1"/>
  <c r="K21" i="1"/>
  <c r="J21" i="1"/>
  <c r="I21" i="1"/>
  <c r="C12" i="3" s="1"/>
  <c r="N20" i="1"/>
  <c r="N19" i="1" s="1"/>
  <c r="Q19" i="1"/>
  <c r="P19" i="1"/>
  <c r="O19" i="1"/>
  <c r="M19" i="1"/>
  <c r="E11" i="3" s="1"/>
  <c r="L19" i="1"/>
  <c r="D11" i="3" s="1"/>
  <c r="K19" i="1"/>
  <c r="J19" i="1"/>
  <c r="I19" i="1"/>
  <c r="Q17" i="1"/>
  <c r="Q14" i="1" s="1"/>
  <c r="P17" i="1"/>
  <c r="O17" i="1"/>
  <c r="O14" i="1" s="1"/>
  <c r="M17" i="1"/>
  <c r="E10" i="3" s="1"/>
  <c r="L17" i="1"/>
  <c r="D10" i="3" s="1"/>
  <c r="K17" i="1"/>
  <c r="J17" i="1"/>
  <c r="I17" i="1"/>
  <c r="C10" i="3" s="1"/>
  <c r="Q15" i="1"/>
  <c r="P15" i="1"/>
  <c r="P14" i="1" s="1"/>
  <c r="O15" i="1"/>
  <c r="M15" i="1"/>
  <c r="E9" i="3" s="1"/>
  <c r="L15" i="1"/>
  <c r="D9" i="3" s="1"/>
  <c r="K15" i="1"/>
  <c r="K14" i="1" s="1"/>
  <c r="J15" i="1"/>
  <c r="J14" i="1" s="1"/>
  <c r="I15" i="1"/>
  <c r="C9" i="3" s="1"/>
  <c r="M14" i="1"/>
  <c r="L14" i="1"/>
  <c r="V15" i="2" l="1"/>
  <c r="E53" i="2"/>
  <c r="N18" i="3" s="1"/>
  <c r="O18" i="3" s="1"/>
  <c r="N60" i="1"/>
  <c r="R70" i="1"/>
  <c r="O8" i="4"/>
  <c r="R16" i="7"/>
  <c r="N11" i="7"/>
  <c r="N9" i="9" s="1"/>
  <c r="O9" i="9" s="1"/>
  <c r="V61" i="8"/>
  <c r="E63" i="8"/>
  <c r="N63" i="7" s="1"/>
  <c r="D8" i="3"/>
  <c r="R20" i="1"/>
  <c r="R19" i="1" s="1"/>
  <c r="R40" i="1"/>
  <c r="E12" i="2"/>
  <c r="M15" i="2"/>
  <c r="E17" i="2"/>
  <c r="E24" i="2"/>
  <c r="N30" i="1" s="1"/>
  <c r="R30" i="1" s="1"/>
  <c r="E27" i="2"/>
  <c r="N33" i="1" s="1"/>
  <c r="R33" i="1" s="1"/>
  <c r="E95" i="2"/>
  <c r="N101" i="1" s="1"/>
  <c r="R101" i="1" s="1"/>
  <c r="C8" i="6"/>
  <c r="C7" i="6" s="1"/>
  <c r="I8" i="4"/>
  <c r="F8" i="5"/>
  <c r="V128" i="2"/>
  <c r="E128" i="2" s="1"/>
  <c r="N134" i="1" s="1"/>
  <c r="R134" i="1" s="1"/>
  <c r="E10" i="2"/>
  <c r="E9" i="2" s="1"/>
  <c r="V33" i="2"/>
  <c r="E44" i="2"/>
  <c r="E47" i="2"/>
  <c r="N44" i="4"/>
  <c r="R55" i="1"/>
  <c r="R54" i="1" s="1"/>
  <c r="E8" i="3"/>
  <c r="J8" i="2"/>
  <c r="R8" i="2"/>
  <c r="V13" i="2"/>
  <c r="E118" i="2"/>
  <c r="N124" i="1" s="1"/>
  <c r="R124" i="1" s="1"/>
  <c r="K8" i="4"/>
  <c r="N54" i="4"/>
  <c r="R55" i="4"/>
  <c r="R54" i="4" s="1"/>
  <c r="M63" i="2"/>
  <c r="V71" i="2"/>
  <c r="V63" i="2" s="1"/>
  <c r="E165" i="2"/>
  <c r="N23" i="3" s="1"/>
  <c r="O23" i="3" s="1"/>
  <c r="N172" i="1"/>
  <c r="I14" i="1"/>
  <c r="K8" i="2"/>
  <c r="S8" i="2"/>
  <c r="U8" i="2"/>
  <c r="N91" i="1"/>
  <c r="V93" i="2"/>
  <c r="E93" i="2" s="1"/>
  <c r="N99" i="1" s="1"/>
  <c r="R99" i="1" s="1"/>
  <c r="M84" i="2"/>
  <c r="M8" i="2" s="1"/>
  <c r="V118" i="2"/>
  <c r="V167" i="2"/>
  <c r="E168" i="2"/>
  <c r="R66" i="1"/>
  <c r="R65" i="1" s="1"/>
  <c r="C8" i="3"/>
  <c r="L8" i="2"/>
  <c r="T8" i="2"/>
  <c r="E51" i="2"/>
  <c r="V53" i="2"/>
  <c r="V130" i="2"/>
  <c r="E130" i="2"/>
  <c r="N136" i="1" s="1"/>
  <c r="R136" i="1" s="1"/>
  <c r="R59" i="4"/>
  <c r="N11" i="4"/>
  <c r="R12" i="4"/>
  <c r="R11" i="4" s="1"/>
  <c r="V23" i="5"/>
  <c r="E23" i="5" s="1"/>
  <c r="N23" i="4" s="1"/>
  <c r="R23" i="4" s="1"/>
  <c r="N33" i="2"/>
  <c r="D7" i="6"/>
  <c r="R8" i="5"/>
  <c r="N8" i="5"/>
  <c r="V50" i="5"/>
  <c r="E51" i="5"/>
  <c r="E21" i="2"/>
  <c r="N27" i="1" s="1"/>
  <c r="R27" i="1" s="1"/>
  <c r="E41" i="2"/>
  <c r="N47" i="1" s="1"/>
  <c r="R47" i="1" s="1"/>
  <c r="E82" i="2"/>
  <c r="N88" i="1" s="1"/>
  <c r="R88" i="1" s="1"/>
  <c r="E101" i="2"/>
  <c r="N107" i="1" s="1"/>
  <c r="R107" i="1" s="1"/>
  <c r="E133" i="2"/>
  <c r="N139" i="1" s="1"/>
  <c r="R139" i="1" s="1"/>
  <c r="E8" i="6"/>
  <c r="E7" i="6" s="1"/>
  <c r="M8" i="4"/>
  <c r="N16" i="4"/>
  <c r="R17" i="4"/>
  <c r="R16" i="4" s="1"/>
  <c r="E34" i="5"/>
  <c r="N34" i="4" s="1"/>
  <c r="R34" i="4" s="1"/>
  <c r="V29" i="5"/>
  <c r="N63" i="2"/>
  <c r="N9" i="4"/>
  <c r="N13" i="4"/>
  <c r="N214" i="4"/>
  <c r="E29" i="5"/>
  <c r="N13" i="6" s="1"/>
  <c r="O13" i="6" s="1"/>
  <c r="E198" i="5"/>
  <c r="N198" i="4" s="1"/>
  <c r="R198" i="4" s="1"/>
  <c r="L8" i="5"/>
  <c r="T8" i="5"/>
  <c r="M18" i="5"/>
  <c r="M8" i="5" s="1"/>
  <c r="V19" i="5"/>
  <c r="V18" i="5" s="1"/>
  <c r="V24" i="5"/>
  <c r="E24" i="5"/>
  <c r="N24" i="4" s="1"/>
  <c r="R24" i="4" s="1"/>
  <c r="N8" i="6"/>
  <c r="V28" i="5"/>
  <c r="E28" i="5"/>
  <c r="N28" i="4" s="1"/>
  <c r="R28" i="4" s="1"/>
  <c r="E214" i="5"/>
  <c r="N21" i="6" s="1"/>
  <c r="O21" i="6" s="1"/>
  <c r="R45" i="4"/>
  <c r="R53" i="4"/>
  <c r="R52" i="4" s="1"/>
  <c r="R57" i="4"/>
  <c r="R56" i="4" s="1"/>
  <c r="V66" i="5"/>
  <c r="R11" i="7"/>
  <c r="H8" i="5"/>
  <c r="P8" i="5"/>
  <c r="X8" i="5"/>
  <c r="V21" i="5"/>
  <c r="E21" i="5" s="1"/>
  <c r="N21" i="4" s="1"/>
  <c r="R21" i="4" s="1"/>
  <c r="N37" i="7"/>
  <c r="N10" i="9" s="1"/>
  <c r="O10" i="9" s="1"/>
  <c r="R43" i="7"/>
  <c r="R37" i="7" s="1"/>
  <c r="C7" i="9"/>
  <c r="R57" i="7"/>
  <c r="V64" i="8"/>
  <c r="E66" i="8"/>
  <c r="M8" i="7"/>
  <c r="V55" i="8"/>
  <c r="E56" i="8"/>
  <c r="V72" i="8"/>
  <c r="N152" i="7"/>
  <c r="E151" i="8"/>
  <c r="E46" i="5"/>
  <c r="N46" i="4" s="1"/>
  <c r="R46" i="4" s="1"/>
  <c r="V52" i="5"/>
  <c r="V61" i="5"/>
  <c r="E61" i="5" s="1"/>
  <c r="N61" i="4" s="1"/>
  <c r="R61" i="4" s="1"/>
  <c r="E67" i="5"/>
  <c r="I8" i="8"/>
  <c r="E11" i="8"/>
  <c r="R47" i="7"/>
  <c r="V73" i="8"/>
  <c r="E73" i="8"/>
  <c r="N73" i="7" s="1"/>
  <c r="R73" i="7" s="1"/>
  <c r="V124" i="8"/>
  <c r="E124" i="8" s="1"/>
  <c r="N124" i="7" s="1"/>
  <c r="R124" i="7" s="1"/>
  <c r="S8" i="8"/>
  <c r="E79" i="8"/>
  <c r="O8" i="9"/>
  <c r="K8" i="8"/>
  <c r="T8" i="8"/>
  <c r="V79" i="8"/>
  <c r="V145" i="8"/>
  <c r="E145" i="8" s="1"/>
  <c r="N145" i="7" s="1"/>
  <c r="R145" i="7" s="1"/>
  <c r="I8" i="7"/>
  <c r="N67" i="7"/>
  <c r="N17" i="9" s="1"/>
  <c r="O17" i="9" s="1"/>
  <c r="R68" i="7"/>
  <c r="R67" i="7" s="1"/>
  <c r="N79" i="7"/>
  <c r="N22" i="9" s="1"/>
  <c r="O22" i="9" s="1"/>
  <c r="R80" i="7"/>
  <c r="R79" i="7" s="1"/>
  <c r="L8" i="8"/>
  <c r="V37" i="8"/>
  <c r="E47" i="8"/>
  <c r="N71" i="8"/>
  <c r="V11" i="8"/>
  <c r="V57" i="8"/>
  <c r="E69" i="8"/>
  <c r="V74" i="8"/>
  <c r="E75" i="8"/>
  <c r="M11" i="8"/>
  <c r="M8" i="8" s="1"/>
  <c r="N61" i="8"/>
  <c r="N8" i="8" s="1"/>
  <c r="V88" i="8"/>
  <c r="E123" i="8"/>
  <c r="N123" i="7" s="1"/>
  <c r="R123" i="7" s="1"/>
  <c r="V8" i="5" l="1"/>
  <c r="N23" i="1"/>
  <c r="E15" i="2"/>
  <c r="N12" i="3" s="1"/>
  <c r="O12" i="3" s="1"/>
  <c r="V58" i="5"/>
  <c r="R58" i="4"/>
  <c r="E84" i="2"/>
  <c r="E42" i="2"/>
  <c r="N14" i="3" s="1"/>
  <c r="O14" i="3" s="1"/>
  <c r="N50" i="1"/>
  <c r="N58" i="4"/>
  <c r="E44" i="5"/>
  <c r="N14" i="6" s="1"/>
  <c r="O14" i="6" s="1"/>
  <c r="R91" i="1"/>
  <c r="R90" i="1" s="1"/>
  <c r="N90" i="1"/>
  <c r="N22" i="3" s="1"/>
  <c r="O22" i="3" s="1"/>
  <c r="E71" i="2"/>
  <c r="E11" i="2"/>
  <c r="N10" i="3" s="1"/>
  <c r="O10" i="3" s="1"/>
  <c r="N18" i="1"/>
  <c r="E50" i="5"/>
  <c r="N15" i="6" s="1"/>
  <c r="O15" i="6" s="1"/>
  <c r="N51" i="4"/>
  <c r="R172" i="1"/>
  <c r="R171" i="1" s="1"/>
  <c r="N171" i="1"/>
  <c r="E61" i="8"/>
  <c r="N25" i="9"/>
  <c r="O25" i="9" s="1"/>
  <c r="N151" i="7"/>
  <c r="R152" i="7"/>
  <c r="R151" i="7" s="1"/>
  <c r="N66" i="7"/>
  <c r="E64" i="8"/>
  <c r="O8" i="6"/>
  <c r="N9" i="3"/>
  <c r="N16" i="1"/>
  <c r="R39" i="1"/>
  <c r="N39" i="1"/>
  <c r="R60" i="1"/>
  <c r="R59" i="1" s="1"/>
  <c r="N59" i="1"/>
  <c r="E74" i="8"/>
  <c r="N75" i="7"/>
  <c r="V71" i="8"/>
  <c r="V8" i="8" s="1"/>
  <c r="R44" i="4"/>
  <c r="N8" i="2"/>
  <c r="E167" i="2"/>
  <c r="N24" i="3" s="1"/>
  <c r="O24" i="3" s="1"/>
  <c r="N174" i="1"/>
  <c r="V84" i="2"/>
  <c r="V8" i="2" s="1"/>
  <c r="R63" i="7"/>
  <c r="R61" i="7" s="1"/>
  <c r="N61" i="7"/>
  <c r="N15" i="9" s="1"/>
  <c r="O15" i="9" s="1"/>
  <c r="E46" i="2"/>
  <c r="N15" i="3" s="1"/>
  <c r="O15" i="3" s="1"/>
  <c r="N53" i="1"/>
  <c r="E88" i="8"/>
  <c r="V86" i="8"/>
  <c r="E72" i="8"/>
  <c r="E33" i="2"/>
  <c r="N13" i="3" s="1"/>
  <c r="O13" i="3" s="1"/>
  <c r="E66" i="5"/>
  <c r="N67" i="4"/>
  <c r="E55" i="8"/>
  <c r="N56" i="7"/>
  <c r="E58" i="5"/>
  <c r="N19" i="6" s="1"/>
  <c r="O19" i="6" s="1"/>
  <c r="E19" i="5"/>
  <c r="N29" i="4"/>
  <c r="R29" i="4" s="1"/>
  <c r="E50" i="2"/>
  <c r="N17" i="3" s="1"/>
  <c r="O17" i="3" s="1"/>
  <c r="N57" i="1"/>
  <c r="N21" i="1" l="1"/>
  <c r="R23" i="1"/>
  <c r="R21" i="1" s="1"/>
  <c r="N55" i="7"/>
  <c r="R56" i="7"/>
  <c r="R55" i="7" s="1"/>
  <c r="R66" i="7"/>
  <c r="R64" i="7" s="1"/>
  <c r="N64" i="7"/>
  <c r="N16" i="9" s="1"/>
  <c r="O16" i="9" s="1"/>
  <c r="N50" i="4"/>
  <c r="R51" i="4"/>
  <c r="R50" i="4" s="1"/>
  <c r="R18" i="1"/>
  <c r="R17" i="1" s="1"/>
  <c r="N17" i="1"/>
  <c r="R50" i="1"/>
  <c r="R48" i="1" s="1"/>
  <c r="N48" i="1"/>
  <c r="N88" i="7"/>
  <c r="E86" i="8"/>
  <c r="N66" i="4"/>
  <c r="N20" i="6" s="1"/>
  <c r="O20" i="6" s="1"/>
  <c r="R67" i="4"/>
  <c r="R66" i="4" s="1"/>
  <c r="N15" i="1"/>
  <c r="R16" i="1"/>
  <c r="R15" i="1" s="1"/>
  <c r="E18" i="5"/>
  <c r="N19" i="4"/>
  <c r="N77" i="1"/>
  <c r="E63" i="2"/>
  <c r="N21" i="3" s="1"/>
  <c r="O21" i="3" s="1"/>
  <c r="N173" i="1"/>
  <c r="R174" i="1"/>
  <c r="R173" i="1" s="1"/>
  <c r="N56" i="1"/>
  <c r="R57" i="1"/>
  <c r="R56" i="1" s="1"/>
  <c r="N74" i="7"/>
  <c r="N20" i="9" s="1"/>
  <c r="O20" i="9" s="1"/>
  <c r="R75" i="7"/>
  <c r="R74" i="7" s="1"/>
  <c r="O9" i="3"/>
  <c r="N52" i="1"/>
  <c r="R53" i="1"/>
  <c r="R52" i="1" s="1"/>
  <c r="E71" i="8"/>
  <c r="E8" i="8" s="1"/>
  <c r="N72" i="7"/>
  <c r="N8" i="3" l="1"/>
  <c r="O8" i="3" s="1"/>
  <c r="E8" i="2"/>
  <c r="N71" i="7"/>
  <c r="N19" i="9" s="1"/>
  <c r="O19" i="9" s="1"/>
  <c r="R72" i="7"/>
  <c r="R71" i="7" s="1"/>
  <c r="R8" i="7" s="1"/>
  <c r="N12" i="6"/>
  <c r="E8" i="5"/>
  <c r="N13" i="9"/>
  <c r="R77" i="1"/>
  <c r="R69" i="1" s="1"/>
  <c r="N69" i="1"/>
  <c r="N14" i="1" s="1"/>
  <c r="C5" i="10" s="1"/>
  <c r="R88" i="7"/>
  <c r="R86" i="7" s="1"/>
  <c r="N86" i="7"/>
  <c r="N23" i="9" s="1"/>
  <c r="O23" i="9" s="1"/>
  <c r="N18" i="4"/>
  <c r="N8" i="4" s="1"/>
  <c r="E5" i="10" s="1"/>
  <c r="R19" i="4"/>
  <c r="R18" i="4" s="1"/>
  <c r="R8" i="4" s="1"/>
  <c r="R14" i="1"/>
  <c r="O12" i="6" l="1"/>
  <c r="O7" i="6" s="1"/>
  <c r="N7" i="6"/>
  <c r="O13" i="9"/>
  <c r="O7" i="9" s="1"/>
  <c r="N7" i="9"/>
  <c r="N8" i="7"/>
  <c r="G5" i="10" s="1"/>
  <c r="I5" i="10" s="1"/>
</calcChain>
</file>

<file path=xl/sharedStrings.xml><?xml version="1.0" encoding="utf-8"?>
<sst xmlns="http://schemas.openxmlformats.org/spreadsheetml/2006/main" count="3672" uniqueCount="689">
  <si>
    <t>Приложение к распоряжению министерства строительства и жилищно-коммунального хозяйства области</t>
  </si>
  <si>
    <t>Таблица №1</t>
  </si>
  <si>
    <t>Краткосрочный план реализации областной программы капитального ремонта общего имущества в многоквартирных домах на территории Саратовской области на 2024-2026 годы</t>
  </si>
  <si>
    <t>Перечень многоквартирных домов, общее имущество которых подлежит капитальному ремонту в 2024 году</t>
  </si>
  <si>
    <t>N п.п.</t>
  </si>
  <si>
    <t>Наименование муниципального образования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</si>
  <si>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</si>
  <si>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</si>
  <si>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</si>
  <si>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</si>
  <si>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</si>
  <si>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</si>
  <si>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</si>
  <si>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краткосрочного плана</t>
  </si>
  <si>
    <t>Количество семей, проживающих в многоквартирном доме на дату представления сведений</t>
  </si>
  <si>
    <t>Стоимость капитального ремонта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</si>
  <si>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</si>
  <si>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</si>
  <si>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</si>
  <si>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</si>
  <si>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</si>
  <si>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</si>
  <si>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</si>
  <si>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</si>
  <si>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за счет средств местного бюджета</t>
  </si>
  <si>
    <t>за счет средств собственников помещений в многоквартирных домах</t>
  </si>
  <si>
    <t>кв.м</t>
  </si>
  <si>
    <t>чел.</t>
  </si>
  <si>
    <t>шт.</t>
  </si>
  <si>
    <t>руб.</t>
  </si>
  <si>
    <t>Итого по САРАТОВСКОЙ ОБЛАСТИ</t>
  </si>
  <si>
    <t>х</t>
  </si>
  <si>
    <t>Итого по Александрово-гайскому муниципальному району:</t>
  </si>
  <si>
    <t>Александрово-Гайский МР</t>
  </si>
  <si>
    <t>с. Александров-Гай, микрорайон Северный,д. 2</t>
  </si>
  <si>
    <t xml:space="preserve">кирпич </t>
  </si>
  <si>
    <t>Итого по Аткарскому муниципальному району:</t>
  </si>
  <si>
    <t>Аткарский МР</t>
  </si>
  <si>
    <t>с. Сазоново, ул. Южная, д.3</t>
  </si>
  <si>
    <t>кирпич</t>
  </si>
  <si>
    <t>Итого по Базарно-Карабулакскому муниципальному району:</t>
  </si>
  <si>
    <t>Базарно-Карабулакский МР</t>
  </si>
  <si>
    <t>ул. Халтурина, д. 46</t>
  </si>
  <si>
    <t>Итого по Балаковскому муниципальному району:</t>
  </si>
  <si>
    <t>г. Балаково</t>
  </si>
  <si>
    <t>пл. 20 лет ВЛКСМ, д. 2</t>
  </si>
  <si>
    <t>Кирпичные</t>
  </si>
  <si>
    <t>ул. Вокзальная, д. 12</t>
  </si>
  <si>
    <t>ул. Комарова, д. 134А</t>
  </si>
  <si>
    <t>ул. Коммунистическая, д. 133</t>
  </si>
  <si>
    <t>ул. Ленина, д. 103</t>
  </si>
  <si>
    <t>Каменные, кирпичные</t>
  </si>
  <si>
    <t>ул. Ленина, д. 108</t>
  </si>
  <si>
    <t>ул. Набережная Леонова, д. 13</t>
  </si>
  <si>
    <t>ул. Набережная Леонова, д. 2</t>
  </si>
  <si>
    <t>ул. Набережная Леонова, д. 78</t>
  </si>
  <si>
    <t>Панельные</t>
  </si>
  <si>
    <t>ул. Проспект Героев, д. 1</t>
  </si>
  <si>
    <t>ул. Проспект Героев, д. 31</t>
  </si>
  <si>
    <t>ул. Свердлова, д. 5</t>
  </si>
  <si>
    <t>ул. Советская, д. 37</t>
  </si>
  <si>
    <t>ул. Харьковская, д. 30</t>
  </si>
  <si>
    <t>Балаковский район</t>
  </si>
  <si>
    <t>с. Натальино, ул. Карла Маркса, д. 2</t>
  </si>
  <si>
    <t>с. Ивановка, ул. СПТУ-58, д. 6</t>
  </si>
  <si>
    <t xml:space="preserve">пос. Головановский, ул. Новая, д. 2 </t>
  </si>
  <si>
    <t>Итого по Балашовскому муниципальному району:</t>
  </si>
  <si>
    <t>Балашовский  МР</t>
  </si>
  <si>
    <t>г.Балашов, ул. 30 лет Победы, д.137</t>
  </si>
  <si>
    <t>г.Балашов, пер. Гредерный, д.5</t>
  </si>
  <si>
    <t>г.Балашов, ул. Володарского, д.16</t>
  </si>
  <si>
    <t>р.п. Пинеровка, ул. Заводская, д.6</t>
  </si>
  <si>
    <t>г.Балашов, ул. Красина, д.84</t>
  </si>
  <si>
    <t>г.Балашов, ул. Титова, д.28</t>
  </si>
  <si>
    <t>г.Балашов, ул. Орджоникидзе, д.12</t>
  </si>
  <si>
    <t>рп. Пинеровка, ул. Заводская, д.7</t>
  </si>
  <si>
    <t>Итого по Вольскому муниципальному району:</t>
  </si>
  <si>
    <t>Вольский МР</t>
  </si>
  <si>
    <t>г. Вольск, ул. Красногвардейская, д. 37/39</t>
  </si>
  <si>
    <t>г. Вольск, ул. Некрасова, д. 24</t>
  </si>
  <si>
    <t>г. Вольск, ул. Некрасова, д. 26</t>
  </si>
  <si>
    <t>Итого по Духовницкому муниципальному району</t>
  </si>
  <si>
    <t>Духовницкое МО</t>
  </si>
  <si>
    <t>р.п.Духовницкое, ул. Юбилейная, д.4а</t>
  </si>
  <si>
    <t>Итого по Ершовскому муниципальному району:</t>
  </si>
  <si>
    <t>Ершовский МР</t>
  </si>
  <si>
    <t>г Ершов ул. Л.Толстого, д. 21</t>
  </si>
  <si>
    <t>Итого по Краснокутскому муниципальному району</t>
  </si>
  <si>
    <t>Краснокутский МР</t>
  </si>
  <si>
    <t>г. Красный Кут, мкр. Нефтяников, д. 4</t>
  </si>
  <si>
    <t>г. Красный Кут, пер. Кленовый, д.6</t>
  </si>
  <si>
    <t>Итого по Марксовскому муниципальному району</t>
  </si>
  <si>
    <t>с. Подлесное</t>
  </si>
  <si>
    <t>ул. Комсомольская, д. 79</t>
  </si>
  <si>
    <t>мягкая, рулонная</t>
  </si>
  <si>
    <t>г. Маркс</t>
  </si>
  <si>
    <t>ул. Аэродромная, д. 36</t>
  </si>
  <si>
    <t>с. Приволжское</t>
  </si>
  <si>
    <t>ул. Интернациональная, д. 5</t>
  </si>
  <si>
    <t>-</t>
  </si>
  <si>
    <t>Итого по Новоузенскому муниципальному району</t>
  </si>
  <si>
    <t>Новоузенский МР</t>
  </si>
  <si>
    <t>г. Новоузенск, ул. 2-й Микрорайон, д. 2а</t>
  </si>
  <si>
    <t>Итого по Пугачевскому муниципальному району:</t>
  </si>
  <si>
    <t>Пугачевский МР</t>
  </si>
  <si>
    <t>г. Пугачев, Кутякова, д.32</t>
  </si>
  <si>
    <t>Кирпич</t>
  </si>
  <si>
    <t>Пугачевский район, п.Заволжский,ул. Почтовая, д.65</t>
  </si>
  <si>
    <t>п. Пугачевский, ул. Рабочая, д.2</t>
  </si>
  <si>
    <t>Итого по Энгельсскому муниципальному району</t>
  </si>
  <si>
    <t>Энгельсский МР</t>
  </si>
  <si>
    <t>г.Энгельс, микрорайон 2-й, д. 21</t>
  </si>
  <si>
    <t>г.Энгельс, пл. Свободы, д. 6</t>
  </si>
  <si>
    <t>г.Энгельс, пр-кт. Волжский, д. 46А</t>
  </si>
  <si>
    <t>г.Энгельс, пр-кт. Строителей, д. 9</t>
  </si>
  <si>
    <t>панельный</t>
  </si>
  <si>
    <t>г.Энгельс, проезд. Студенческий 5-й, д. 15</t>
  </si>
  <si>
    <t>г.Энгельс, ул. Волоха, д. 1А</t>
  </si>
  <si>
    <t>г.Энгельс, ул. Волоха, д. 22</t>
  </si>
  <si>
    <t>г.Энгельс, ул. Волоха, д. 7</t>
  </si>
  <si>
    <t>г.Энгельс, ул. Комсомольская, д. 151</t>
  </si>
  <si>
    <t>г.Энгельс, ул. Красноармейская, д. 54</t>
  </si>
  <si>
    <t>деревян</t>
  </si>
  <si>
    <t>г. Саратов-63, ул. Мичурина, д.1</t>
  </si>
  <si>
    <t>г. Саратов-63, ул. Мичурина, д.10</t>
  </si>
  <si>
    <t>г. Саратов-63, ул. Мичурина, д.2</t>
  </si>
  <si>
    <t>г. Саратов-63, ул. Мичурина, д.9</t>
  </si>
  <si>
    <t>п. Коминтерн, ул. Коммунистическая, д. 24</t>
  </si>
  <si>
    <t>п. Межевой, ул. Колхозная, д. 19</t>
  </si>
  <si>
    <t>п. Новопушкинское, кв-л. 1-й, д. 22</t>
  </si>
  <si>
    <t>рп. Приволжский, ул. Мясокомбинатская, д. 18</t>
  </si>
  <si>
    <t>пос.им.К.Маркса, ул. Гагарина, д.18</t>
  </si>
  <si>
    <t xml:space="preserve">г. Энгельс, ул. Вокзальная, д.39а </t>
  </si>
  <si>
    <t>Итого по МО г.Саратов</t>
  </si>
  <si>
    <t>МО "Город Саратов" 
Гагаринский адм. район</t>
  </si>
  <si>
    <t>п. Красный Текстильщик, ул. Калинина, д. 6</t>
  </si>
  <si>
    <t>кирпичный</t>
  </si>
  <si>
    <t>п. Красный Текстильщик, ул. Калинина, д. 7</t>
  </si>
  <si>
    <t>п. Расково, ул. Полевая, д. 5</t>
  </si>
  <si>
    <t>МО "Город Саратов" 
Волжский район</t>
  </si>
  <si>
    <t>п. свх ЦДК, д. 10</t>
  </si>
  <si>
    <t>п. свх ЦДК, д. 9</t>
  </si>
  <si>
    <t>МО "Город Саратов" 
Фрунзенский район</t>
  </si>
  <si>
    <t>пл. им. Кирова С.М., д. 10</t>
  </si>
  <si>
    <t>МО "Город Саратов"
Заводской район</t>
  </si>
  <si>
    <t>пл. им. Орджоникидзе Г.К., д. 11А</t>
  </si>
  <si>
    <t>МО "Город Саратов"
Октябрьский район</t>
  </si>
  <si>
    <t>проезд Детский 2-й, д. 13/17</t>
  </si>
  <si>
    <t>проезд Детский 2-й, д. 9/11</t>
  </si>
  <si>
    <t>МО "Город Саратов"
Кировский район</t>
  </si>
  <si>
    <t>проезд Магнитный 2-й, д. 5</t>
  </si>
  <si>
    <t>проезд Ростовский, д. 10</t>
  </si>
  <si>
    <t>проезд Соколовогорский 1-й, д. 3</t>
  </si>
  <si>
    <t>проезд Соколовогорский 5-й, д. 7, корп. 1</t>
  </si>
  <si>
    <t xml:space="preserve">рп. Красный Октябрь, ул. Октябрьская, д. 14 </t>
  </si>
  <si>
    <t>ул. Астраханская, д. 22/36</t>
  </si>
  <si>
    <t>ул. Васильковская, д. 11/1</t>
  </si>
  <si>
    <t>ул. Высокая, д. 10</t>
  </si>
  <si>
    <t>ул. Высокая, д. 12</t>
  </si>
  <si>
    <t>МО "Город Саратов" 
Ленинский район</t>
  </si>
  <si>
    <t>ул. Гвардейская, д. 24А</t>
  </si>
  <si>
    <t>ул. Гвардейская, д. 24Б</t>
  </si>
  <si>
    <t>ул. Емлютина, д. 49</t>
  </si>
  <si>
    <t>ул. им. Дзержинского Ф.Э., д. 27</t>
  </si>
  <si>
    <t>ул. им. Кутякова И.С., д. 90</t>
  </si>
  <si>
    <t>смешанный</t>
  </si>
  <si>
    <t>ул. им. Навашина С.Г., д. 11А</t>
  </si>
  <si>
    <t>1985</t>
  </si>
  <si>
    <t>ул. им. Орджоникидзе Г.К., д. 12А</t>
  </si>
  <si>
    <t>ул. им. Пугачева Е.И., д. 3/9</t>
  </si>
  <si>
    <t>ул. им. Сакко и Ванцетти, д. 10</t>
  </si>
  <si>
    <t>ул. им. Сакко и Ванцетти, д. 61, лит. АА1,В,Г,Д</t>
  </si>
  <si>
    <t>дерево</t>
  </si>
  <si>
    <t>ул. им. Сакко и Ванцетти, д. 4А</t>
  </si>
  <si>
    <t>ул. им. Тархова С.Ф., д. 5</t>
  </si>
  <si>
    <t>ул. им. Чернышевского Н.Г., д. 173</t>
  </si>
  <si>
    <t>ул. им. Щорса Н.А., д. 13</t>
  </si>
  <si>
    <t>блочный</t>
  </si>
  <si>
    <t>ул. Казачья Б., д. 79/85</t>
  </si>
  <si>
    <t>ул. Лесная, д. 1</t>
  </si>
  <si>
    <t>ул. Московская, д. 13</t>
  </si>
  <si>
    <t>до 1917</t>
  </si>
  <si>
    <t>ул. Московская, д. 34, лит. Б, Б1</t>
  </si>
  <si>
    <t>ул. Огородная, д. 79</t>
  </si>
  <si>
    <t>ул. Олимпийская, д. 5</t>
  </si>
  <si>
    <t>ул. Политехническая, д. 51/53</t>
  </si>
  <si>
    <t>ул. Рабочая, д. 177</t>
  </si>
  <si>
    <t>ул. Рабочая, д. 53</t>
  </si>
  <si>
    <t>ул. Рабочая, д. 90/104</t>
  </si>
  <si>
    <t>ул. Садовая 2-я, д. 52/58</t>
  </si>
  <si>
    <t>ул. Садовая Большая, д. 192/208</t>
  </si>
  <si>
    <t>1994-2000</t>
  </si>
  <si>
    <t>ул. Садовая Большая, д. 210</t>
  </si>
  <si>
    <t>1993-1997</t>
  </si>
  <si>
    <t>ул. Тракторная, д. 17/29</t>
  </si>
  <si>
    <t>ул. Шелковичная, д. 174</t>
  </si>
  <si>
    <t>ул. Шелковичная, д. 196</t>
  </si>
  <si>
    <t>ул. Шелковичная, д. 216</t>
  </si>
  <si>
    <t>ул. Октябрьское Ущелье, д. 5</t>
  </si>
  <si>
    <t>кирпичные</t>
  </si>
  <si>
    <t>проезд Нефтяной 1-й, д. 3</t>
  </si>
  <si>
    <t>железобетонная панель</t>
  </si>
  <si>
    <t>ул. им. Академика Антонова О.К., д. 9А</t>
  </si>
  <si>
    <t>ул. Шелковичная, д. 182А</t>
  </si>
  <si>
    <t>ул. им. Навашина С.Г., д. 10</t>
  </si>
  <si>
    <t>ул. им. Попова А.С., д. 5</t>
  </si>
  <si>
    <t>ул. Безымянная, д. 6</t>
  </si>
  <si>
    <t>ул. Железнодорожная, д. 50</t>
  </si>
  <si>
    <t>ул. Железнодорожная, д. 96</t>
  </si>
  <si>
    <t>пр-кт. им. Петра Столыпина, д. 24, лит. А,Г</t>
  </si>
  <si>
    <t>пр-кт. им. Петра Столыпина, д. 48</t>
  </si>
  <si>
    <t>пер. Мирный, д. 25</t>
  </si>
  <si>
    <t>ул. Артиллерийская, д. 19</t>
  </si>
  <si>
    <t>ул. Аткарская, д. 66А</t>
  </si>
  <si>
    <t>ул. Бережная, д. 4</t>
  </si>
  <si>
    <t>ул. им. Челюскинцев, д. 99</t>
  </si>
  <si>
    <t>ул. им. Чернышевского Н.Г., д. 127</t>
  </si>
  <si>
    <t>ул. им. Чернышевского Н.Г., д. 54В</t>
  </si>
  <si>
    <t>ул. им. Яблочкова П.Н., д. 23</t>
  </si>
  <si>
    <t>ул. Казачья Б., д. 100, лит. А</t>
  </si>
  <si>
    <t>ул. Киселева, д. 3</t>
  </si>
  <si>
    <t>ул. Ново-Астраханская, д. 6</t>
  </si>
  <si>
    <t>ул. Первомайская, д. 36</t>
  </si>
  <si>
    <t>ул. Провиантская, д. 7</t>
  </si>
  <si>
    <t>с.Клещевка, ул.Советская, д.1</t>
  </si>
  <si>
    <t>с.Клещевка, ул.Советская, д.2</t>
  </si>
  <si>
    <t>с.Клещевка, ул.Советская, д.3</t>
  </si>
  <si>
    <t>с.Клещевка, ул.Советская, д.4</t>
  </si>
  <si>
    <t>ул. Дома 8 Марта, д. 4</t>
  </si>
  <si>
    <t>ул. Дома 8 Марта, д. 5</t>
  </si>
  <si>
    <t>МО "Город Саратов"   
Заводской район</t>
  </si>
  <si>
    <t xml:space="preserve">ул. Увекская, д.106Б </t>
  </si>
  <si>
    <t xml:space="preserve">Итого по ЗАТО Светлый </t>
  </si>
  <si>
    <t>Городской округ ЗАТО Светлый</t>
  </si>
  <si>
    <t>п. Светлый, ул. Коваленко, д. 24</t>
  </si>
  <si>
    <t>Итого по  МО г. Шиханы</t>
  </si>
  <si>
    <t>МО г. Шиханы</t>
  </si>
  <si>
    <t>ул. Молодежная д.11</t>
  </si>
  <si>
    <t>ул.Ленина д.5</t>
  </si>
  <si>
    <t>Таблица №2</t>
  </si>
  <si>
    <t>Реестр многоквартирных домов, общее имущество которых подлежит капитальному ремонту в 2024 году</t>
  </si>
  <si>
    <t>Наличие статуса объекта культурного наследия/выявленного объекта культурного наследия (да/нет)</t>
  </si>
  <si>
    <t>Стоимость капитального ремонта, всего</t>
  </si>
  <si>
    <t>виды услуг и (или) работ, установленные частью 1 статьи 166 Жилищного кодекса Российской Федерации</t>
  </si>
  <si>
    <t xml:space="preserve">виды услуг и (или) работ, установленные статьей 1 Закона Саратовской области "О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области"
</t>
  </si>
  <si>
    <t xml:space="preserve"> ремонт внутридомовых инженерных систем: 
</t>
  </si>
  <si>
    <t xml:space="preserve">ремонт, замена, модернизация лифтов, ремонт лифтовых шахт, машинных и блочных помещений
</t>
  </si>
  <si>
    <t>ремонт крыши</t>
  </si>
  <si>
    <t xml:space="preserve">ремонт подвальных помещений, относящихся к общему имуществу в многоквартирном доме
</t>
  </si>
  <si>
    <t>ремонт фасада</t>
  </si>
  <si>
    <t>ремонт фундамента многоквартирного дома</t>
  </si>
  <si>
    <t>утепление  фасада</t>
  </si>
  <si>
    <t xml:space="preserve">усиление несущих и ненесущих строительных конструкций, включая несущие и ненесущие стены, плиты перекрытий, несущие колонны, промежуточные и поэтажные лестничные площадки, лестничные марши, ступени, косоуры
</t>
  </si>
  <si>
    <t xml:space="preserve">капитальный ремонт печей, относящихся к общему имуществу в многоквартирном доме
</t>
  </si>
  <si>
    <t xml:space="preserve">разработка проектной документации (в случае, если подготовка проектной документации необходима в соответствии с законодательством Российской Федерации о градостроительной деятельности), проведение в случаях, предусмотренных законодательством Российской Федерации, проверки достоверности определения сметной стоимости капитального ремонта общего имущества в многоквартирном доме
</t>
  </si>
  <si>
    <t xml:space="preserve">услуги по строительному контролю
</t>
  </si>
  <si>
    <t xml:space="preserve">оценка технического состояния многоквартирного дома с проведением инструментального обследования несущих и ненесущих строительных конструкций
</t>
  </si>
  <si>
    <t xml:space="preserve">установка оборудования, обеспечивающего инвалидам и иным маломобильным группам населения доступ к общему имуществу в многоквартирном доме (в случае, если имеется техническая возможность установки такого оборудования в соответствии с СП 59.13330.2012)
</t>
  </si>
  <si>
    <t>ремонт или замена оборудования в индивидуальных тепловых пунктах, расположенных в многоквартирных домах, в том числе замена циркуляционных насосов систем отопления и горячего водоснабжения</t>
  </si>
  <si>
    <t>электроснабжения</t>
  </si>
  <si>
    <t>теплоснабжения</t>
  </si>
  <si>
    <t>газоснабжения</t>
  </si>
  <si>
    <t>горячего водоснабжения</t>
  </si>
  <si>
    <t>холодного водоснабжения</t>
  </si>
  <si>
    <t>водоотведения</t>
  </si>
  <si>
    <t>ед.</t>
  </si>
  <si>
    <t xml:space="preserve">руб. </t>
  </si>
  <si>
    <t>нет</t>
  </si>
  <si>
    <t>с.Сазоново, ул. Южная, д.3</t>
  </si>
  <si>
    <t>Итого по Базарно-Карабулакскому муниципальному району</t>
  </si>
  <si>
    <t>город Балаково</t>
  </si>
  <si>
    <t>Балашовский МР</t>
  </si>
  <si>
    <t>рп. Пинеровка, ул. Заводская, д. 7</t>
  </si>
  <si>
    <t>г. Ершов ул. Л.Толстого, д. 21</t>
  </si>
  <si>
    <t>Итого по Марксовскому муниципальному району:</t>
  </si>
  <si>
    <t>Итого по Новоузенскому муниципальному району:</t>
  </si>
  <si>
    <t>Ноовоузенский МР</t>
  </si>
  <si>
    <t>Итого по Пугачевскому муниципальному району</t>
  </si>
  <si>
    <t>г. Пугачев, Кутякова, д. 32</t>
  </si>
  <si>
    <t>Пугачевский район, п.Заволжский, ул. Почтовая, д.65</t>
  </si>
  <si>
    <t>да</t>
  </si>
  <si>
    <t>Итого по ЗАТО Светлый</t>
  </si>
  <si>
    <t>МО г.Шиханы</t>
  </si>
  <si>
    <t>ул. Ленина д. 5</t>
  </si>
  <si>
    <t>Таблица №3</t>
  </si>
  <si>
    <t xml:space="preserve"> Планируемые показатели выполнения работ по капитальному ремонту общего имущества в многоквартирных домах  в 2024 году</t>
  </si>
  <si>
    <t>№</t>
  </si>
  <si>
    <t>Общая площадь многоквартирного дома, всего</t>
  </si>
  <si>
    <t>Количество жителей, зарегистрированных в многоквартирном доме на дату представления сведений</t>
  </si>
  <si>
    <t>Количество многоквартирных домов</t>
  </si>
  <si>
    <t>I квартал</t>
  </si>
  <si>
    <t>II квартал</t>
  </si>
  <si>
    <t>III квартал</t>
  </si>
  <si>
    <t>IV квартал</t>
  </si>
  <si>
    <t>кв.м.</t>
  </si>
  <si>
    <t>Итого по САРАТОВСКОЙ ОБЛАСТИ:</t>
  </si>
  <si>
    <t>Балаковский МР</t>
  </si>
  <si>
    <t>Духовницкий МР</t>
  </si>
  <si>
    <t>Ершовский  МР</t>
  </si>
  <si>
    <t>Марксовский МР</t>
  </si>
  <si>
    <t>МО г.Саратов</t>
  </si>
  <si>
    <t>ЗАТО Светлый</t>
  </si>
  <si>
    <t>Таблица №4</t>
  </si>
  <si>
    <t>Перечень многоквартирных домов, общее имущество которых подлежит капитальному ремонту в 2025 году</t>
  </si>
  <si>
    <t>с. Александров-Гай, микрорайон Северный, д. 4</t>
  </si>
  <si>
    <t>Итого по Аркадакскому муниципальному району</t>
  </si>
  <si>
    <t>Аркадакский МР</t>
  </si>
  <si>
    <t>Аркадакский район, с. Росташи, ул. Центральная, д. 56</t>
  </si>
  <si>
    <t>г.Аткарск, ул.Советская, д.80</t>
  </si>
  <si>
    <t>г. Аткарск, Вокзальный проезд, д.1</t>
  </si>
  <si>
    <t>ул. 30 лет Победы, д. 36</t>
  </si>
  <si>
    <t>ул. 30 лет Победы, д. 5А</t>
  </si>
  <si>
    <t>ул. Братьев Захаровых, д. 6</t>
  </si>
  <si>
    <t>ул. Дружбы, д. 5</t>
  </si>
  <si>
    <t>ул. Каховская, д. 15</t>
  </si>
  <si>
    <t>ул. Степная, д. 31В</t>
  </si>
  <si>
    <t>ул. Степная, д. 52</t>
  </si>
  <si>
    <t>ул. Степная, д. 56</t>
  </si>
  <si>
    <t>ул. Трнавская, д. 4</t>
  </si>
  <si>
    <t>ул. Трнавская, д. 40</t>
  </si>
  <si>
    <t>г.Балашов,ул.Энтузиастов, д.30</t>
  </si>
  <si>
    <t>каменные,кирпичные</t>
  </si>
  <si>
    <t>г.Балашов, ул. Коммунистическая, д..49</t>
  </si>
  <si>
    <t>г. Балашов, ул. Романова, д.5</t>
  </si>
  <si>
    <t>г. Балашов, ул. Карла Маркса, д. 22</t>
  </si>
  <si>
    <t>г. Балашов, ул. Пугачевская, д. 334</t>
  </si>
  <si>
    <t>г. Балашов, ул. Горохова, д. 11</t>
  </si>
  <si>
    <t>г. Балашов, ул. Ленина, д. 51</t>
  </si>
  <si>
    <t>г. Балашов, ул. Пушкина, д. 65</t>
  </si>
  <si>
    <t>г. Балашов, ул. Юбилейная, д. 42</t>
  </si>
  <si>
    <t>г. Балашов, ул. Гагарина, д.152а</t>
  </si>
  <si>
    <t>г. Балашов, ул. Гагарина, д.152</t>
  </si>
  <si>
    <t>г. Балашов, ул. Орджоникидзе, д. 1</t>
  </si>
  <si>
    <t>г. Балашов, ул. Карла Маркса, д. 83</t>
  </si>
  <si>
    <t>с. Пады Санаторий, д.33</t>
  </si>
  <si>
    <t>г. Вольск, ул. Вышинского, д. 10</t>
  </si>
  <si>
    <t>г. Вольск, ул. Краснооктябрьская, д. 32</t>
  </si>
  <si>
    <t>г. Вольск, ул. Краснооктябрьская, д. 34</t>
  </si>
  <si>
    <t>г. Вольск, ул. М.Горького, д. 1Б</t>
  </si>
  <si>
    <t>г. Вольск, ул. Тургенева, д. 16</t>
  </si>
  <si>
    <t>г Ершов ул. К.Федина, д. 1</t>
  </si>
  <si>
    <t>г. Красный Кут, мкр, Нефтяников, д. 1</t>
  </si>
  <si>
    <t>ул. К. Маркса, д. 4</t>
  </si>
  <si>
    <t>г. Пугачев, ул. Октябрьская , д.101</t>
  </si>
  <si>
    <t>панели</t>
  </si>
  <si>
    <t>г.Энгельс, микрорайон 2-й, д. 25</t>
  </si>
  <si>
    <t>г.Энгельс, пер. Зеленый, д. 13</t>
  </si>
  <si>
    <t>монолит</t>
  </si>
  <si>
    <t>г.Энгельс, ул. 148 Черниговской Дивизии, д. 2</t>
  </si>
  <si>
    <t>г.Энгельс, ул. Полтавская, д. 29А</t>
  </si>
  <si>
    <t>г.Энгельс, ул. Тельмана, д. 170</t>
  </si>
  <si>
    <t>п. им Карла Маркса, ул. Гагарина, д. 32</t>
  </si>
  <si>
    <t>рп. Приволжский, ул. Дальняя, д. 51</t>
  </si>
  <si>
    <t>Итого по МО г. Саратов</t>
  </si>
  <si>
    <t>микрорайон ОПХ Саратовское, д. 11</t>
  </si>
  <si>
    <t>микрорайон ОПХ Саратовское, д. 12</t>
  </si>
  <si>
    <t>микрорайон ОПХ Саратовское, д. 13</t>
  </si>
  <si>
    <t>наб. Космонавтов, д. 7</t>
  </si>
  <si>
    <t>п. Жасминный, ул. Строителей, д. 14</t>
  </si>
  <si>
    <t>п. Красный Текстильщик, линия. Кирпичная, д. 1а</t>
  </si>
  <si>
    <t>п. Красный Текстильщик, ул. Базарная, д. 4</t>
  </si>
  <si>
    <t>п. Красный Текстильщик, ул. Базарная, д. 5</t>
  </si>
  <si>
    <t>п. Красный Текстильщик, ул. Калинина, д. 3</t>
  </si>
  <si>
    <t>п. Красный Текстильщик, ул. Октябрьская, д. 3</t>
  </si>
  <si>
    <t>п. Красный Текстильщик, ул. Почтовая, д. 3</t>
  </si>
  <si>
    <t>п. Новый Увек, линия. Новый Увек 2-я, д. 12</t>
  </si>
  <si>
    <t>п. Расково, ул. Вишневая, д. 1а</t>
  </si>
  <si>
    <t>п. Расково, ул. Полевая, д. 11</t>
  </si>
  <si>
    <t>п. Расково, ул. Полевая, д. 6</t>
  </si>
  <si>
    <t>п. свх Комбайн, д. 3</t>
  </si>
  <si>
    <t>п. свх Комбайн, д. 31</t>
  </si>
  <si>
    <t>п. свх Комбайн, д. 32</t>
  </si>
  <si>
    <t>п. свх Комбайн, д. 33</t>
  </si>
  <si>
    <t>п. Тепличный, ул. Новая, д. 27</t>
  </si>
  <si>
    <t>пер. Обуховский, д. 29</t>
  </si>
  <si>
    <t>пер. Смурский, д. 20</t>
  </si>
  <si>
    <t>1, 2</t>
  </si>
  <si>
    <t>пл. им. Кирова С.М., д. 4</t>
  </si>
  <si>
    <t>пл. им. Орджоникидзе Г.К., д. 11Б</t>
  </si>
  <si>
    <t>пр-кт. им. 50 лет Октября, д. 13</t>
  </si>
  <si>
    <t>пр-кт. им. 50 лет Октября, д. 15</t>
  </si>
  <si>
    <t>пр-кт. Строителей, д. 28/1</t>
  </si>
  <si>
    <t>пр-кт. Строителей, д. 84</t>
  </si>
  <si>
    <t>пр-кт. Энтузиастов, д. 32</t>
  </si>
  <si>
    <t>пр-кт. Энтузиастов, д. 32А</t>
  </si>
  <si>
    <t>пр-кт. Энтузиастов, д. 3Б</t>
  </si>
  <si>
    <t>пр-кт. Энтузиастов, д. 61</t>
  </si>
  <si>
    <t>проезд Князевский 1-й, д. 25</t>
  </si>
  <si>
    <t>проезд Селекционный, д. 8</t>
  </si>
  <si>
    <t>рп. Красный Октябрь, ул. Октябрьская, д. 16</t>
  </si>
  <si>
    <t>рп. Красный Октябрь, ул. Октябрьская, д. 18</t>
  </si>
  <si>
    <t>рп. Красный Октябрь, ул. Октябрьская, д. 20</t>
  </si>
  <si>
    <t>рп. Красный Октябрь, ул. Октябрьская, д. 24</t>
  </si>
  <si>
    <t>рп. Красный Октябрь, ул. Октябрьская, д. 28</t>
  </si>
  <si>
    <t>с. Михайловка, ул. Центральная, д. 1</t>
  </si>
  <si>
    <t>с. Михайловка, ул. Центральная, д. 11</t>
  </si>
  <si>
    <t>с. Михайловка, ул. Центральная, д. 5</t>
  </si>
  <si>
    <t>с. Михайловка, ул. Центральная, д. 6</t>
  </si>
  <si>
    <t>с. Шевыревка, ул. Центральная, д. 70</t>
  </si>
  <si>
    <t>с. Шевыревка, ул. Центральная, д. 72</t>
  </si>
  <si>
    <t>с. Шевыревка, ул. Центральная, д. 80</t>
  </si>
  <si>
    <t>с. Шевыревка, ул. Центральная, д. 82</t>
  </si>
  <si>
    <t>с. Шевыревка, ул. Центральная, д. 84</t>
  </si>
  <si>
    <t>ст. Тарханы, ул. Дорожная, д. 3</t>
  </si>
  <si>
    <t>ст. Тарханы, ул. Дорожная, д. 4</t>
  </si>
  <si>
    <t>ст. Тарханы, ул. Дорожная, д. 5</t>
  </si>
  <si>
    <t>ст. Тарханы, ул. Дорожная, д. 6</t>
  </si>
  <si>
    <t>ст. Тарханы, ул. Заводская, д. 1</t>
  </si>
  <si>
    <t>ст. Тарханы, ул. Заводская, д. 4</t>
  </si>
  <si>
    <t>ст. Тарханы, ул. Школьная, д. 1</t>
  </si>
  <si>
    <t>ст. Тарханы, ул. Школьная, д. 2</t>
  </si>
  <si>
    <t>ул. Аллейная, д. 37</t>
  </si>
  <si>
    <t>ул. Ароновой, д. 30</t>
  </si>
  <si>
    <t>ул. Ароновой, д. 8</t>
  </si>
  <si>
    <t>ул. Астраханская, д. 104</t>
  </si>
  <si>
    <t>ул. Бакинская, д. 11</t>
  </si>
  <si>
    <t>ул. Бакинская, д. 13</t>
  </si>
  <si>
    <t>ул. Бакинская, д. 15</t>
  </si>
  <si>
    <t>ул. Бакинская, д. 19</t>
  </si>
  <si>
    <t>ул. Большая Горная, д. 196</t>
  </si>
  <si>
    <t>ул. Вишневая, д. 9</t>
  </si>
  <si>
    <t>ул. Высокая, д. 33</t>
  </si>
  <si>
    <t>ул. Высокая, д. 33А</t>
  </si>
  <si>
    <t>ул. Гвардейская, д. 38</t>
  </si>
  <si>
    <t>ул. Гвардейская, д. 40</t>
  </si>
  <si>
    <t>ул. Деловая, д. 11</t>
  </si>
  <si>
    <t>ул. им. Бирюзова С.С., д. 13</t>
  </si>
  <si>
    <t>ул. им. Бирюзова С.С., д. 15</t>
  </si>
  <si>
    <t>ул. им. Бирюзова С.С., д. 19</t>
  </si>
  <si>
    <t>ул. им. Бирюзова С.С., д. 21</t>
  </si>
  <si>
    <t>ул. им. Бирюзова С.С., д. 7</t>
  </si>
  <si>
    <t>ул. им. Бирюзова С.С., д. 9</t>
  </si>
  <si>
    <t>ул. им. Вавилова Н.И., д. 43</t>
  </si>
  <si>
    <t>ул. им. Вавилова Н.И., д. 45</t>
  </si>
  <si>
    <t>ул. им. Вавилова Н.И., д. 51/57</t>
  </si>
  <si>
    <t>ул. им. Вавилова Н.И., д. 51Б</t>
  </si>
  <si>
    <t>ул. им. Гоголя Н.В., д. 49</t>
  </si>
  <si>
    <t>1887</t>
  </si>
  <si>
    <t>1 ,2</t>
  </si>
  <si>
    <t>ул. им. Гоголя Н.В., д. 63</t>
  </si>
  <si>
    <t>ул. им. Гоголя Н.В., д. 97</t>
  </si>
  <si>
    <t>ул. им. Дзержинского Ф.Э., д. 41</t>
  </si>
  <si>
    <t>ул. им. Космодемьянской З.А., д. 22</t>
  </si>
  <si>
    <t>ул. им. Космодемьянской З.А., д. 26</t>
  </si>
  <si>
    <t>ул. им. Лермонтова М.Ю., д. 12А</t>
  </si>
  <si>
    <t>1996</t>
  </si>
  <si>
    <t>ул. им. Лермонтова М.Ю., д. 25/1</t>
  </si>
  <si>
    <t>ул. им. Люксембург Розы, д. 14</t>
  </si>
  <si>
    <t>ул. им. Попова А.С., д. 3</t>
  </si>
  <si>
    <t>шлакоблочный</t>
  </si>
  <si>
    <t>ул. им. Посадского, д. 162</t>
  </si>
  <si>
    <t>ул. им. Посадского, д. 169</t>
  </si>
  <si>
    <t>ул. им. Посадского, д. 322</t>
  </si>
  <si>
    <t>1974</t>
  </si>
  <si>
    <t>ул. им. Радищева А.Н., д. 14, лит. Г,Д</t>
  </si>
  <si>
    <t>ул. им. Радищева А.Н., д. 16</t>
  </si>
  <si>
    <t>ул. им. Рахова В.Г., д. 111</t>
  </si>
  <si>
    <t>ул. им. Рахова В.Г., д. 146</t>
  </si>
  <si>
    <t>ул. им. Рахова В.Г., д. 159</t>
  </si>
  <si>
    <t>ул. им. Сакко и Ванцетти, д. 39</t>
  </si>
  <si>
    <t>ул. им. Хользунова А.И., д. 43А</t>
  </si>
  <si>
    <t>ул. им. Чайковского П.И., д. 4</t>
  </si>
  <si>
    <t>ул. им. Челюскинцев, д. 117</t>
  </si>
  <si>
    <t>ул. им. Челюскинцев, д. 121</t>
  </si>
  <si>
    <t>ул. им. Челюскинцев, д. 188</t>
  </si>
  <si>
    <t>ул. им. Челюскинцев, д. 58</t>
  </si>
  <si>
    <t>ул. им. Челюскинцев, д. 84</t>
  </si>
  <si>
    <t>ул. им. Шевченко Т.Г., д. 20</t>
  </si>
  <si>
    <t>ул. им. Шевченко Т.Г., д. 9</t>
  </si>
  <si>
    <t>ул. им. Яблочкова П.Н., д. 17</t>
  </si>
  <si>
    <t>ул. Казачья Б., д. 109</t>
  </si>
  <si>
    <t>ул. Казачья Б., д. 97/101</t>
  </si>
  <si>
    <t>ул. Камчатская, д. 53</t>
  </si>
  <si>
    <t>ул. Каспийская, д. 5</t>
  </si>
  <si>
    <t>ул. Киселева, д. 17</t>
  </si>
  <si>
    <t>ул. Киселева, д. 19</t>
  </si>
  <si>
    <t>ул. Киселева, д. 23</t>
  </si>
  <si>
    <t>ул. Киселева, д. 5</t>
  </si>
  <si>
    <t>ул. Краевая, д. 31, лит. Б,В</t>
  </si>
  <si>
    <t>ул. Международная, д. 26</t>
  </si>
  <si>
    <t>ул. Мельничная, д. 27А</t>
  </si>
  <si>
    <t>ул. Московская, д. 14</t>
  </si>
  <si>
    <t>ул. Московская, д. 57</t>
  </si>
  <si>
    <t>ул. Московская, д. 88</t>
  </si>
  <si>
    <t>ул. Октябрьская, д. 44, лит. Г</t>
  </si>
  <si>
    <t>ул. Октябрьское Ущелье, д. 7</t>
  </si>
  <si>
    <t>ул. Олимпийская, д. 3</t>
  </si>
  <si>
    <t>ул. Первомайская, д. 16</t>
  </si>
  <si>
    <t>ул. Песочная 2-я, д. 12</t>
  </si>
  <si>
    <t>ул. Пионерская 2-я, д. 30/36</t>
  </si>
  <si>
    <t>ул. Рабочая, д. 21</t>
  </si>
  <si>
    <t>ул. Садовая Большая, д. 102</t>
  </si>
  <si>
    <t>ул. Симбирская, д. 8</t>
  </si>
  <si>
    <t>ул. Соляная, д. 20</t>
  </si>
  <si>
    <t>ул. Троицкий Взвоз, д. 3</t>
  </si>
  <si>
    <t>ул. Шелковичная, д. 12</t>
  </si>
  <si>
    <t>ул. Шелковичная, д. 210</t>
  </si>
  <si>
    <t>ул. Электронная, д. 8</t>
  </si>
  <si>
    <t>ул. Южная, д. 42А</t>
  </si>
  <si>
    <t>ш. Московское, д. 26</t>
  </si>
  <si>
    <t>ул. Мясницкая, д. 1</t>
  </si>
  <si>
    <t>ул. Соколовогорская, д. 10А</t>
  </si>
  <si>
    <t>ул. Соколовогорская, д. 13</t>
  </si>
  <si>
    <t>ул. Танкистов, д. 80</t>
  </si>
  <si>
    <t>ул. Бульварная, д. 16</t>
  </si>
  <si>
    <t>Итого по МО г. Шиханы</t>
  </si>
  <si>
    <t>ул. Менделеева д.8</t>
  </si>
  <si>
    <t>Таблица №5</t>
  </si>
  <si>
    <t>Реестр многоквартирных домов, общее имущество которых подлежит капитальному ремонту в 2025 году</t>
  </si>
  <si>
    <t>Итого по Аткарскому муниципальному району</t>
  </si>
  <si>
    <t>x</t>
  </si>
  <si>
    <t xml:space="preserve">Итого по Ершовскому муниципальному району: </t>
  </si>
  <si>
    <t>Итого по МО г.Шиханы:</t>
  </si>
  <si>
    <t>Таблица №6</t>
  </si>
  <si>
    <t xml:space="preserve"> Планируемые показатели выполнения работ по капитальному ремонту общего имущества в многоквартирных домах  в 2025 году</t>
  </si>
  <si>
    <t xml:space="preserve">Базарно-Карабулакский МР </t>
  </si>
  <si>
    <t>Пугачевский  МР</t>
  </si>
  <si>
    <t>МО г. Саратов</t>
  </si>
  <si>
    <t>Таблица №7</t>
  </si>
  <si>
    <t>Перечень многоквартирных домов, общее имущество которых подлежит капитальному ремонту в 2026 году</t>
  </si>
  <si>
    <t>Итого по Аркадакскому муниципальному району:</t>
  </si>
  <si>
    <t>г Аркадак, ул. Степная, д.28</t>
  </si>
  <si>
    <t>ул. Комарова, д. 140</t>
  </si>
  <si>
    <t>ул. Проспект Героев, д. 9</t>
  </si>
  <si>
    <t>ул. Редкова, д. 49</t>
  </si>
  <si>
    <t>пл. 20 лет ВЛКСМ, д. 3</t>
  </si>
  <si>
    <t>ул. 30 лет Победы, д. 27</t>
  </si>
  <si>
    <t>ул. Академика Жук, д. 36А</t>
  </si>
  <si>
    <t>ул. Академика Жук, д. 53</t>
  </si>
  <si>
    <t>ул. Академика Жук, д. 57</t>
  </si>
  <si>
    <t>ул. Академика Жук, д. 61А</t>
  </si>
  <si>
    <t>ул. Вокзальная, д. 13</t>
  </si>
  <si>
    <t>ул. Вокзальная, д. 14А</t>
  </si>
  <si>
    <t>ул. Коммунистическая, д. 30</t>
  </si>
  <si>
    <t>ул. Ленина, д. 105</t>
  </si>
  <si>
    <t>ул. Ленина, д. 116</t>
  </si>
  <si>
    <t>ул. Ленина, д. 118</t>
  </si>
  <si>
    <t>ул. Ленина, д. 127</t>
  </si>
  <si>
    <t>ул. Привокзальная, д. 1</t>
  </si>
  <si>
    <t>ул. Радищева, д. 36</t>
  </si>
  <si>
    <t>ул. Садовая, д. 74А</t>
  </si>
  <si>
    <t>ул. Саратовское шоссе, д. 89/1</t>
  </si>
  <si>
    <t>ул. Степная, д. 37/1</t>
  </si>
  <si>
    <t>ул. Титова, д. 53</t>
  </si>
  <si>
    <t>ул. Факел Социализма, д. 7А</t>
  </si>
  <si>
    <t>г. Балашов, ул. Юбилейная, д. 1</t>
  </si>
  <si>
    <t>г. Балашов, ул. Орджоникидзе, д. 13а</t>
  </si>
  <si>
    <t>г. Балашов, ул. Менделеева, д. 8</t>
  </si>
  <si>
    <t>г. Балашов-3, д. 8</t>
  </si>
  <si>
    <t>г. Балашов, ул. Софинского, д.22</t>
  </si>
  <si>
    <t>г. Балашов, ул. Володарского, д. 14</t>
  </si>
  <si>
    <t>г. Балашов, ул. Советская, д. 156а</t>
  </si>
  <si>
    <t>п. Октябрьский, ул. Ленинская, д. 15</t>
  </si>
  <si>
    <t>п. Октябрьский, ул. Ленинская, д. 17</t>
  </si>
  <si>
    <t>г. Вольск, ул. Талалихина, д. 32А</t>
  </si>
  <si>
    <t>г. Вольск, ул. Чехова, д. 14</t>
  </si>
  <si>
    <t>рп. Сенной, ул. Привокзальная, д. 83</t>
  </si>
  <si>
    <t>г. Вольск, ул.Плеханова, д. 10</t>
  </si>
  <si>
    <t>г Ершов ул. Космонавтов, д. 4</t>
  </si>
  <si>
    <t>г Ершов ул. Мелиоративная, д. 9</t>
  </si>
  <si>
    <t>Итого по Ивантеевскому муниципальному району:</t>
  </si>
  <si>
    <t>Ивантеевское МО</t>
  </si>
  <si>
    <t>с. Ивантеевка, ул. Карьерная, д. 45</t>
  </si>
  <si>
    <t>Итого по Калининскому муниципальному району:</t>
  </si>
  <si>
    <t>Калининский МР</t>
  </si>
  <si>
    <t>г. Калининск, ул. Закводская,               д. 46</t>
  </si>
  <si>
    <t>г. Калининск, ул. Первомайская, д. 18</t>
  </si>
  <si>
    <t>г. Калининск, ул. Курортная, д.2</t>
  </si>
  <si>
    <t>Итого по Краснокутскому мунииципальному району</t>
  </si>
  <si>
    <t>г. Красный Кут, ул. Армейская, д. 61</t>
  </si>
  <si>
    <t>ж/б панели</t>
  </si>
  <si>
    <t>пос. Загородный, ул. Ленина, д. 5</t>
  </si>
  <si>
    <t>ул. Школьная, д. 6А</t>
  </si>
  <si>
    <t>пр. Ленина, д. 30</t>
  </si>
  <si>
    <t>скатная, шифер</t>
  </si>
  <si>
    <t>г. Новоузенск</t>
  </si>
  <si>
    <t>мкр. 1-й, д. 41</t>
  </si>
  <si>
    <t>Итого по Перелюбскому муниципальному району:</t>
  </si>
  <si>
    <t>Перелюбский МР</t>
  </si>
  <si>
    <t>Саратовская область, Перелюбский район, с. Перелюб,ул. Советская, д.34</t>
  </si>
  <si>
    <t>Итого по Петровскому муниципальному району:</t>
  </si>
  <si>
    <t>МО город Петровск</t>
  </si>
  <si>
    <t>г Петровск ул. Московская, д.5</t>
  </si>
  <si>
    <t>шлакоблоки</t>
  </si>
  <si>
    <t>г Петровск ул Гоголя д. 30</t>
  </si>
  <si>
    <t>брусчатые</t>
  </si>
  <si>
    <t>г. Пугачев, ул. Ермощенко , д.179/1</t>
  </si>
  <si>
    <t>г. Пугачев, ул. Бубенца, д. 74</t>
  </si>
  <si>
    <t>Итого по Татищевскому муниципальному району:</t>
  </si>
  <si>
    <t>Татищевский МР</t>
  </si>
  <si>
    <t>р.п.Татищево, ул. Северная, 2 квартал, 10</t>
  </si>
  <si>
    <t>панельн</t>
  </si>
  <si>
    <t>п. Прибрежный, ул. Вавилова, д. 11</t>
  </si>
  <si>
    <t>г.Энгельс, пр-кт. Строителей, д. 45</t>
  </si>
  <si>
    <t>г.Энгельс, ул. Льва Кассиля, д. 20</t>
  </si>
  <si>
    <t>г.Энгельс, ул. Марины Расковой, д. 5</t>
  </si>
  <si>
    <t>г.Энгельс, ул. Транспортная, д. 66</t>
  </si>
  <si>
    <t>с. Генеральское, ул Московская, д.123/2</t>
  </si>
  <si>
    <t>пер. Мирный, д. 17</t>
  </si>
  <si>
    <t>пл. им. Кирова С.М., д. 8</t>
  </si>
  <si>
    <t>пр-кт. им. 50 лет Октября, д. 58</t>
  </si>
  <si>
    <t>пр-кт. Энтузиастов, д. 47</t>
  </si>
  <si>
    <t>проезд Тульский 1-й, д. 6</t>
  </si>
  <si>
    <t>проезд Тульский 1-й, д. 8</t>
  </si>
  <si>
    <t>ул. Вольская, д. 11А</t>
  </si>
  <si>
    <t>ул. Железнодорожная, д. 43/55</t>
  </si>
  <si>
    <t>1990</t>
  </si>
  <si>
    <t>ул. им. Горького А.М., д. 26</t>
  </si>
  <si>
    <t>ул. им. Мичурина И.В., д. 4</t>
  </si>
  <si>
    <t>ул. им. Навашина С.Г., д. 5</t>
  </si>
  <si>
    <t>ул. им. Посадского, д. 215</t>
  </si>
  <si>
    <t>1973</t>
  </si>
  <si>
    <t>ул. им. Рахова В.Г., д. 103/115</t>
  </si>
  <si>
    <t>ул. им. Рахова В.Г., д. 137</t>
  </si>
  <si>
    <t>ул. Луговая, д. 114</t>
  </si>
  <si>
    <t>ул. Мельничная, д. 65</t>
  </si>
  <si>
    <t>ул. Садовая 2-я, д. 13/19</t>
  </si>
  <si>
    <t>ул. Шелковичная, д. 188</t>
  </si>
  <si>
    <t>п. Тепличный, ул. Молодежная, д. 38</t>
  </si>
  <si>
    <t>пл. Соборная, д. 11</t>
  </si>
  <si>
    <t>пр-кт. им. 50 лет Октября, д. 1</t>
  </si>
  <si>
    <t>пр-кт. им. 50 лет Октября, д. 11</t>
  </si>
  <si>
    <t>пр-кт. им. 50 лет Октября, д. 7</t>
  </si>
  <si>
    <t>пр-кт. им. 50 лет Октября, д. 74</t>
  </si>
  <si>
    <t>пр-кт. им. Петра Столыпина, д. 38</t>
  </si>
  <si>
    <t>пр-кт. им. Петра Столыпина, д. 6/8</t>
  </si>
  <si>
    <t>проезд Динамовский 5-й, д. 7А</t>
  </si>
  <si>
    <t>ул. Бахметьевская, д. 12/16</t>
  </si>
  <si>
    <t>ул. Бережная, д. 14</t>
  </si>
  <si>
    <t>ул. Большая Горная, д. 291/309</t>
  </si>
  <si>
    <t>ул. Большая Горная, д. 341</t>
  </si>
  <si>
    <t>ул. Буровая, д. 9</t>
  </si>
  <si>
    <t>ул. Волжская, д. 19</t>
  </si>
  <si>
    <t>ул. Волжская, д. 23А</t>
  </si>
  <si>
    <t>ул. Вольская, д. 38/40</t>
  </si>
  <si>
    <t>ул. Емлютина, д. 44Б</t>
  </si>
  <si>
    <t>ул. Зенитная, д. 20</t>
  </si>
  <si>
    <t>2000</t>
  </si>
  <si>
    <t>ул. им. Куприянова А.И., д. 12А</t>
  </si>
  <si>
    <t>монолитный</t>
  </si>
  <si>
    <t>ул. им. Некрасова Н.А., д. 51</t>
  </si>
  <si>
    <t>ул. им. Посадского, д. 276</t>
  </si>
  <si>
    <t>ул. им. Пугачева Е.И., д. 156/160</t>
  </si>
  <si>
    <t>ул. им. Радищева А.Н., д. 27</t>
  </si>
  <si>
    <t>ул. им. Разина С.Т., д. 93</t>
  </si>
  <si>
    <t>ул. им. Сакко и Ванцетти, д. 4</t>
  </si>
  <si>
    <t>ул. им. Сакко и Ванцетти, д. 42</t>
  </si>
  <si>
    <t>ул. им. Чапаева В.И., д. 15</t>
  </si>
  <si>
    <t>ул. им. Чапаева В.И., д. 6</t>
  </si>
  <si>
    <t>ул. им. Челюскинцев, д. 131</t>
  </si>
  <si>
    <t>ул. им. Челюскинцев, д. 160</t>
  </si>
  <si>
    <t>ул. им. Яблочкова П.Н., д. 18</t>
  </si>
  <si>
    <t>ул. Казачья Б., д. 86</t>
  </si>
  <si>
    <t>ул. Казачья Б., д. 98</t>
  </si>
  <si>
    <t>ул. Киселева, д. 73</t>
  </si>
  <si>
    <t>ул. Лесная Республика, д. 7А</t>
  </si>
  <si>
    <t>ул. Мельничная, д. 63/1</t>
  </si>
  <si>
    <t>ул. Московская, д. 32</t>
  </si>
  <si>
    <t>ул. Ново-Астраханская, д. 38</t>
  </si>
  <si>
    <t>ул. Садовая 2-я, д. 2</t>
  </si>
  <si>
    <t>ул. Садовая 2-я, д. 42/46</t>
  </si>
  <si>
    <t>ул. Техническая, д. 5</t>
  </si>
  <si>
    <t>ул. Университетская, д. 87</t>
  </si>
  <si>
    <t>Итого по МО  г. Шиханы</t>
  </si>
  <si>
    <t>ул.Полещикова д,.3</t>
  </si>
  <si>
    <t>Итого по МО п.Михайловский</t>
  </si>
  <si>
    <t>МО п.Михайловский</t>
  </si>
  <si>
    <t>Саратовская область, п. Михайловский, м-н Солнечный, д. 2</t>
  </si>
  <si>
    <t>панельные</t>
  </si>
  <si>
    <t>Таблица №8</t>
  </si>
  <si>
    <t>Реестр многоквартирных домов, общее имущество которых подлежит капитальному ремонту в 2026 году</t>
  </si>
  <si>
    <t>г. Калининск, ул. Заводская, д. 46</t>
  </si>
  <si>
    <t>г. Калининск, Первомайская, д. 18</t>
  </si>
  <si>
    <t>пр.Ленина, д. 30</t>
  </si>
  <si>
    <t>МО Город Петровск</t>
  </si>
  <si>
    <t xml:space="preserve">нет </t>
  </si>
  <si>
    <t xml:space="preserve">да </t>
  </si>
  <si>
    <t xml:space="preserve"> МО г.Шиханы</t>
  </si>
  <si>
    <t>ул. Полещикова  д.3</t>
  </si>
  <si>
    <t>Саратовская область,           п. Михайловский, м-н Солнечный , жилой дом №2</t>
  </si>
  <si>
    <t>Таблица №9</t>
  </si>
  <si>
    <t xml:space="preserve"> Планируемые показатели выполнения работ по капитальному ремонту общего имущества в многоквартирных домах в 2026 году</t>
  </si>
  <si>
    <t>Ивантеевский МР</t>
  </si>
  <si>
    <t>Петровский МР</t>
  </si>
  <si>
    <t>Свод</t>
  </si>
  <si>
    <t>ВСЕГО</t>
  </si>
  <si>
    <t>МКД</t>
  </si>
  <si>
    <t>руб</t>
  </si>
  <si>
    <t>от  _18.03.2024__ № __365-р_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</si>
</sst>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dd\.mm\.yyyy"/>
    <numFmt numFmtId="167" formatCode="###\ ###\ ###\ ##0"/>
    <numFmt numFmtId="168" formatCode="#\ ###\ ###\ ##0"/>
    <numFmt numFmtId="169" formatCode="d/m/yyyy;@"/>
    <numFmt numFmtId="170" formatCode="[$-419]General"/>
  </numFmts>
  <fonts count="29" x14ac:knownFonts="1">
    <font>
      <sz val="11"/>
      <color theme="1"/>
      <name val="Calibri"/>
      <scheme val="minor"/>
    </font>
    <font>
      <sz val="11"/>
      <name val="Calibri"/>
    </font>
    <font>
      <sz val="10"/>
      <name val="Arial Cyr"/>
    </font>
    <font>
      <sz val="10"/>
      <name val="Arial"/>
    </font>
    <font>
      <sz val="10"/>
      <name val="MS Sans Serif"/>
    </font>
    <font>
      <sz val="12"/>
      <color theme="1"/>
      <name val="PT Astra Serif"/>
    </font>
    <font>
      <b/>
      <sz val="12"/>
      <color theme="1"/>
      <name val="PT Astra Serif"/>
    </font>
    <font>
      <sz val="12"/>
      <name val="PT Astra Serif"/>
    </font>
    <font>
      <b/>
      <sz val="12"/>
      <name val="PT Astra Serif"/>
    </font>
    <font>
      <sz val="12"/>
      <color theme="1"/>
      <name val="PT Astra Serif"/>
    </font>
    <font>
      <sz val="12"/>
      <color theme="1"/>
      <name val="Times New Roman"/>
    </font>
    <font>
      <sz val="10"/>
      <color theme="1"/>
      <name val="PT Astra Serif"/>
    </font>
    <font>
      <b/>
      <sz val="10"/>
      <color theme="1"/>
      <name val="PT Astra Serif"/>
    </font>
    <font>
      <b/>
      <sz val="11"/>
      <color theme="1"/>
      <name val="Calibri"/>
      <scheme val="minor"/>
    </font>
    <font>
      <sz val="11"/>
      <color theme="1"/>
      <name val="PT Astra Serif"/>
    </font>
    <font>
      <sz val="8"/>
      <color theme="1"/>
      <name val="PT Astra Serif"/>
    </font>
    <font>
      <sz val="11"/>
      <color theme="1"/>
      <name val="Times New Roman"/>
    </font>
    <font>
      <b/>
      <sz val="11"/>
      <color theme="1"/>
      <name val="PT Astra Serif"/>
    </font>
    <font>
      <sz val="10"/>
      <color theme="1"/>
      <name val="Times New Roman"/>
    </font>
    <font>
      <sz val="10"/>
      <name val="Times New Roman"/>
    </font>
    <font>
      <sz val="10"/>
      <color indexed="2"/>
      <name val="Times New Roman"/>
    </font>
    <font>
      <sz val="10"/>
      <name val="PT Astra Serif"/>
    </font>
    <font>
      <sz val="8"/>
      <name val="PT Astra Serif"/>
    </font>
    <font>
      <sz val="9"/>
      <name val="PT Astra Serif"/>
    </font>
    <font>
      <b/>
      <sz val="10"/>
      <name val="PT Astra Serif"/>
    </font>
    <font>
      <b/>
      <sz val="8"/>
      <color theme="1"/>
      <name val="PT Astra Serif"/>
    </font>
    <font>
      <sz val="9"/>
      <color theme="1"/>
      <name val="PT Astra Serif"/>
    </font>
    <font>
      <sz val="11"/>
      <name val="PT Astra Serif"/>
    </font>
    <font>
      <sz val="11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26"/>
      </patternFill>
    </fill>
    <fill>
      <patternFill patternType="solid">
        <fgColor indexed="2"/>
        <bgColor indexed="2"/>
      </patternFill>
    </fill>
    <fill>
      <patternFill patternType="solid">
        <fgColor indexed="5"/>
        <bgColor indexed="5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indexed="5"/>
        <bgColor indexed="26"/>
      </patternFill>
    </fill>
    <fill>
      <patternFill patternType="solid">
        <fgColor rgb="FFFFC000"/>
        <bgColor rgb="FFFFC000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3" fillId="0" borderId="0"/>
    <xf numFmtId="0" fontId="4" fillId="0" borderId="0"/>
    <xf numFmtId="0" fontId="3" fillId="0" borderId="0"/>
    <xf numFmtId="164" fontId="28" fillId="0" borderId="0" applyFont="0" applyFill="0" applyBorder="0" applyProtection="0"/>
    <xf numFmtId="165" fontId="28" fillId="0" borderId="0" applyFont="0" applyFill="0" applyBorder="0" applyProtection="0"/>
  </cellStyleXfs>
  <cellXfs count="401">
    <xf numFmtId="0" fontId="0" fillId="0" borderId="0" xfId="0"/>
    <xf numFmtId="0" fontId="5" fillId="0" borderId="0" xfId="0" applyFont="1"/>
    <xf numFmtId="2" fontId="5" fillId="0" borderId="0" xfId="0" applyNumberFormat="1" applyFont="1"/>
    <xf numFmtId="1" fontId="5" fillId="0" borderId="0" xfId="0" applyNumberFormat="1" applyFont="1"/>
    <xf numFmtId="4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textRotation="90"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4" fontId="7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2" borderId="1" xfId="6" applyFont="1" applyFill="1" applyBorder="1" applyAlignment="1">
      <alignment horizontal="center" vertical="center"/>
    </xf>
    <xf numFmtId="4" fontId="8" fillId="2" borderId="1" xfId="6" applyNumberFormat="1" applyFont="1" applyFill="1" applyBorder="1" applyAlignment="1">
      <alignment horizontal="center" vertical="center" wrapText="1"/>
    </xf>
    <xf numFmtId="3" fontId="8" fillId="2" borderId="1" xfId="6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  <xf numFmtId="3" fontId="7" fillId="0" borderId="1" xfId="6" applyNumberFormat="1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4" fontId="7" fillId="0" borderId="1" xfId="8" applyNumberFormat="1" applyFont="1" applyBorder="1" applyAlignment="1">
      <alignment horizontal="center" vertical="center" wrapText="1"/>
    </xf>
    <xf numFmtId="3" fontId="7" fillId="0" borderId="1" xfId="8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14" fontId="7" fillId="0" borderId="1" xfId="8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6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0" fillId="0" borderId="0" xfId="0" applyNumberFormat="1"/>
    <xf numFmtId="2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 wrapText="1"/>
    </xf>
    <xf numFmtId="4" fontId="5" fillId="0" borderId="1" xfId="8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70" fontId="7" fillId="0" borderId="1" xfId="1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4" fontId="7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4" fontId="7" fillId="0" borderId="1" xfId="4" applyNumberFormat="1" applyFont="1" applyBorder="1" applyAlignment="1">
      <alignment horizontal="center" vertical="center"/>
    </xf>
    <xf numFmtId="1" fontId="7" fillId="0" borderId="1" xfId="4" applyNumberFormat="1" applyFont="1" applyBorder="1" applyAlignment="1">
      <alignment horizontal="center" vertical="center" wrapText="1"/>
    </xf>
    <xf numFmtId="4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2" fontId="8" fillId="0" borderId="0" xfId="1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/>
    </xf>
    <xf numFmtId="4" fontId="7" fillId="0" borderId="3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4" fontId="7" fillId="0" borderId="3" xfId="8" applyNumberFormat="1" applyFont="1" applyBorder="1" applyAlignment="1">
      <alignment horizontal="center" vertical="center" wrapText="1"/>
    </xf>
    <xf numFmtId="4" fontId="5" fillId="0" borderId="3" xfId="8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/>
    <xf numFmtId="0" fontId="13" fillId="0" borderId="0" xfId="0" applyFont="1"/>
    <xf numFmtId="4" fontId="13" fillId="0" borderId="0" xfId="0" applyNumberFormat="1" applyFont="1"/>
    <xf numFmtId="0" fontId="14" fillId="0" borderId="0" xfId="5" applyFont="1" applyAlignment="1">
      <alignment horizontal="center" vertical="center" wrapText="1"/>
    </xf>
    <xf numFmtId="0" fontId="15" fillId="0" borderId="0" xfId="5" applyFont="1" applyAlignment="1">
      <alignment horizontal="center" vertical="center" wrapText="1"/>
    </xf>
    <xf numFmtId="2" fontId="14" fillId="2" borderId="0" xfId="5" applyNumberFormat="1" applyFont="1" applyFill="1" applyAlignment="1">
      <alignment horizontal="center" vertical="center" wrapText="1"/>
    </xf>
    <xf numFmtId="2" fontId="14" fillId="0" borderId="0" xfId="5" applyNumberFormat="1" applyFont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2" fontId="6" fillId="0" borderId="0" xfId="5" applyNumberFormat="1" applyFont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2" fontId="5" fillId="0" borderId="1" xfId="5" applyNumberFormat="1" applyFont="1" applyBorder="1" applyAlignment="1">
      <alignment horizontal="center" vertical="center" wrapText="1"/>
    </xf>
    <xf numFmtId="2" fontId="5" fillId="0" borderId="1" xfId="5" applyNumberFormat="1" applyFont="1" applyBorder="1" applyAlignment="1">
      <alignment horizontal="center" vertical="center" textRotation="90" wrapText="1"/>
    </xf>
    <xf numFmtId="0" fontId="14" fillId="2" borderId="0" xfId="5" applyFont="1" applyFill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center" vertical="center" wrapText="1"/>
    </xf>
    <xf numFmtId="3" fontId="6" fillId="2" borderId="1" xfId="5" applyNumberFormat="1" applyFont="1" applyFill="1" applyBorder="1" applyAlignment="1">
      <alignment horizontal="center" vertical="center" wrapText="1"/>
    </xf>
    <xf numFmtId="0" fontId="14" fillId="9" borderId="0" xfId="5" applyFont="1" applyFill="1" applyAlignment="1">
      <alignment horizontal="center" vertical="center" wrapText="1"/>
    </xf>
    <xf numFmtId="14" fontId="11" fillId="0" borderId="0" xfId="5" applyNumberFormat="1" applyFont="1" applyAlignment="1">
      <alignment horizontal="center" vertical="center" wrapText="1"/>
    </xf>
    <xf numFmtId="167" fontId="7" fillId="0" borderId="1" xfId="5" applyNumberFormat="1" applyFont="1" applyBorder="1" applyAlignment="1">
      <alignment horizontal="center" vertical="center" wrapText="1"/>
    </xf>
    <xf numFmtId="4" fontId="5" fillId="0" borderId="1" xfId="5" applyNumberFormat="1" applyFont="1" applyBorder="1" applyAlignment="1">
      <alignment horizontal="center" vertical="center" wrapText="1"/>
    </xf>
    <xf numFmtId="3" fontId="5" fillId="0" borderId="1" xfId="5" applyNumberFormat="1" applyFont="1" applyBorder="1" applyAlignment="1">
      <alignment horizontal="center" vertical="center" wrapText="1"/>
    </xf>
    <xf numFmtId="14" fontId="5" fillId="0" borderId="1" xfId="5" applyNumberFormat="1" applyFont="1" applyBorder="1" applyAlignment="1">
      <alignment horizontal="center" vertical="center" wrapText="1"/>
    </xf>
    <xf numFmtId="0" fontId="14" fillId="7" borderId="0" xfId="5" applyFont="1" applyFill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4" fontId="7" fillId="0" borderId="1" xfId="5" applyNumberFormat="1" applyFont="1" applyBorder="1" applyAlignment="1">
      <alignment horizontal="center" vertical="center"/>
    </xf>
    <xf numFmtId="166" fontId="7" fillId="0" borderId="1" xfId="5" applyNumberFormat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4" fontId="7" fillId="0" borderId="1" xfId="1" applyNumberFormat="1" applyFont="1" applyBorder="1" applyAlignment="1" applyProtection="1">
      <alignment horizontal="center" vertical="center" wrapText="1"/>
      <protection locked="0"/>
    </xf>
    <xf numFmtId="4" fontId="7" fillId="0" borderId="1" xfId="5" applyNumberFormat="1" applyFont="1" applyBorder="1" applyAlignment="1" applyProtection="1">
      <alignment horizontal="center" vertical="center"/>
      <protection locked="0"/>
    </xf>
    <xf numFmtId="3" fontId="7" fillId="0" borderId="1" xfId="1" applyNumberFormat="1" applyFont="1" applyBorder="1" applyAlignment="1" applyProtection="1">
      <alignment horizontal="center" vertical="center"/>
      <protection locked="0"/>
    </xf>
    <xf numFmtId="4" fontId="7" fillId="0" borderId="1" xfId="1" applyNumberFormat="1" applyFont="1" applyBorder="1" applyAlignment="1" applyProtection="1">
      <alignment horizontal="center" vertical="center"/>
      <protection locked="0"/>
    </xf>
    <xf numFmtId="3" fontId="7" fillId="0" borderId="1" xfId="5" applyNumberFormat="1" applyFont="1" applyBorder="1" applyAlignment="1" applyProtection="1">
      <alignment horizontal="center" vertical="center"/>
      <protection locked="0"/>
    </xf>
    <xf numFmtId="3" fontId="7" fillId="0" borderId="1" xfId="1" applyNumberFormat="1" applyFont="1" applyBorder="1" applyAlignment="1" applyProtection="1">
      <alignment horizontal="center" vertical="center" wrapText="1"/>
      <protection locked="0"/>
    </xf>
    <xf numFmtId="0" fontId="16" fillId="2" borderId="0" xfId="5" applyFont="1" applyFill="1" applyAlignment="1">
      <alignment horizontal="center" vertical="center" wrapText="1"/>
    </xf>
    <xf numFmtId="0" fontId="16" fillId="0" borderId="0" xfId="5" applyFont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  <xf numFmtId="3" fontId="7" fillId="0" borderId="1" xfId="5" applyNumberFormat="1" applyFont="1" applyBorder="1" applyAlignment="1">
      <alignment horizontal="center" vertical="center"/>
    </xf>
    <xf numFmtId="14" fontId="7" fillId="0" borderId="1" xfId="5" applyNumberFormat="1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4" fontId="7" fillId="0" borderId="1" xfId="9" applyNumberFormat="1" applyFont="1" applyBorder="1" applyAlignment="1">
      <alignment horizontal="center" vertical="center" wrapText="1"/>
    </xf>
    <xf numFmtId="3" fontId="7" fillId="0" borderId="1" xfId="9" applyNumberFormat="1" applyFont="1" applyBorder="1" applyAlignment="1">
      <alignment horizontal="center" vertical="center" wrapText="1"/>
    </xf>
    <xf numFmtId="4" fontId="5" fillId="0" borderId="1" xfId="9" applyNumberFormat="1" applyFont="1" applyBorder="1" applyAlignment="1">
      <alignment horizontal="center" vertical="center" wrapText="1"/>
    </xf>
    <xf numFmtId="14" fontId="7" fillId="0" borderId="1" xfId="9" applyNumberFormat="1" applyFont="1" applyBorder="1" applyAlignment="1">
      <alignment horizontal="center" vertical="center" wrapText="1"/>
    </xf>
    <xf numFmtId="3" fontId="5" fillId="0" borderId="1" xfId="9" applyNumberFormat="1" applyFont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center" vertical="center"/>
    </xf>
    <xf numFmtId="3" fontId="6" fillId="2" borderId="1" xfId="5" applyNumberFormat="1" applyFont="1" applyFill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/>
    </xf>
    <xf numFmtId="3" fontId="5" fillId="0" borderId="1" xfId="5" applyNumberFormat="1" applyFont="1" applyBorder="1" applyAlignment="1">
      <alignment horizontal="center" vertical="center"/>
    </xf>
    <xf numFmtId="14" fontId="5" fillId="0" borderId="1" xfId="5" applyNumberFormat="1" applyFont="1" applyBorder="1" applyAlignment="1">
      <alignment horizontal="center" vertical="center"/>
    </xf>
    <xf numFmtId="14" fontId="6" fillId="2" borderId="1" xfId="5" applyNumberFormat="1" applyFont="1" applyFill="1" applyBorder="1" applyAlignment="1">
      <alignment horizontal="center" vertical="center" wrapText="1"/>
    </xf>
    <xf numFmtId="4" fontId="7" fillId="0" borderId="1" xfId="5" applyNumberFormat="1" applyFont="1" applyBorder="1" applyAlignment="1">
      <alignment horizontal="center" vertical="center" wrapText="1"/>
    </xf>
    <xf numFmtId="14" fontId="7" fillId="0" borderId="1" xfId="5" applyNumberFormat="1" applyFont="1" applyBorder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3" fontId="7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center" vertical="center" wrapText="1"/>
    </xf>
    <xf numFmtId="3" fontId="6" fillId="0" borderId="1" xfId="5" applyNumberFormat="1" applyFont="1" applyBorder="1" applyAlignment="1">
      <alignment horizontal="center" vertical="center" wrapText="1"/>
    </xf>
    <xf numFmtId="0" fontId="17" fillId="2" borderId="0" xfId="5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top" wrapText="1"/>
    </xf>
    <xf numFmtId="4" fontId="19" fillId="0" borderId="0" xfId="0" applyNumberFormat="1" applyFont="1" applyAlignment="1">
      <alignment horizontal="center" vertical="top" wrapText="1"/>
    </xf>
    <xf numFmtId="0" fontId="20" fillId="7" borderId="0" xfId="0" applyFont="1" applyFill="1" applyAlignment="1">
      <alignment horizontal="center" vertical="top" wrapText="1"/>
    </xf>
    <xf numFmtId="0" fontId="5" fillId="0" borderId="1" xfId="19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21" fillId="0" borderId="0" xfId="5" applyFont="1" applyAlignment="1">
      <alignment horizontal="center" vertical="center" wrapText="1"/>
    </xf>
    <xf numFmtId="0" fontId="22" fillId="0" borderId="0" xfId="5" applyFont="1" applyAlignment="1">
      <alignment horizontal="center" vertical="center" wrapText="1"/>
    </xf>
    <xf numFmtId="167" fontId="21" fillId="0" borderId="0" xfId="5" applyNumberFormat="1" applyFont="1" applyAlignment="1">
      <alignment horizontal="center" vertical="center" wrapText="1"/>
    </xf>
    <xf numFmtId="4" fontId="11" fillId="0" borderId="0" xfId="5" applyNumberFormat="1" applyFont="1" applyAlignment="1">
      <alignment horizontal="center" vertical="center" wrapText="1"/>
    </xf>
    <xf numFmtId="4" fontId="21" fillId="0" borderId="0" xfId="5" applyNumberFormat="1" applyFont="1" applyAlignment="1">
      <alignment horizontal="center" vertical="center" wrapText="1"/>
    </xf>
    <xf numFmtId="0" fontId="14" fillId="10" borderId="0" xfId="5" applyFont="1" applyFill="1" applyAlignment="1">
      <alignment horizontal="center" vertical="center" wrapText="1"/>
    </xf>
    <xf numFmtId="0" fontId="23" fillId="0" borderId="0" xfId="5" applyFont="1" applyAlignment="1">
      <alignment horizontal="center" vertical="center" wrapText="1"/>
    </xf>
    <xf numFmtId="4" fontId="21" fillId="0" borderId="0" xfId="1" applyNumberFormat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14" fontId="23" fillId="0" borderId="0" xfId="5" applyNumberFormat="1" applyFont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  <xf numFmtId="0" fontId="25" fillId="0" borderId="0" xfId="5" applyFont="1" applyAlignment="1">
      <alignment horizontal="center" vertical="center" wrapText="1"/>
    </xf>
    <xf numFmtId="4" fontId="17" fillId="0" borderId="0" xfId="5" applyNumberFormat="1" applyFont="1" applyAlignment="1">
      <alignment horizontal="center" vertical="center" wrapText="1"/>
    </xf>
    <xf numFmtId="4" fontId="23" fillId="0" borderId="0" xfId="1" applyNumberFormat="1" applyFont="1" applyAlignment="1">
      <alignment horizontal="center" vertical="center" wrapText="1"/>
    </xf>
    <xf numFmtId="4" fontId="23" fillId="0" borderId="0" xfId="5" applyNumberFormat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14" fontId="21" fillId="0" borderId="0" xfId="5" applyNumberFormat="1" applyFont="1" applyAlignment="1">
      <alignment horizontal="center" vertical="center" wrapText="1"/>
    </xf>
    <xf numFmtId="4" fontId="12" fillId="0" borderId="0" xfId="5" applyNumberFormat="1" applyFont="1" applyAlignment="1">
      <alignment horizontal="center" vertical="center" wrapText="1"/>
    </xf>
    <xf numFmtId="49" fontId="11" fillId="0" borderId="0" xfId="5" applyNumberFormat="1" applyFont="1" applyAlignment="1" applyProtection="1">
      <alignment horizontal="center" vertical="center" wrapText="1"/>
      <protection hidden="1"/>
    </xf>
    <xf numFmtId="0" fontId="26" fillId="0" borderId="0" xfId="5" applyFont="1" applyAlignment="1">
      <alignment horizontal="center" vertical="center" wrapText="1"/>
    </xf>
    <xf numFmtId="1" fontId="21" fillId="0" borderId="0" xfId="5" applyNumberFormat="1" applyFont="1" applyAlignment="1">
      <alignment horizontal="center" vertical="center" wrapText="1"/>
    </xf>
    <xf numFmtId="1" fontId="21" fillId="0" borderId="0" xfId="5" applyNumberFormat="1" applyFont="1" applyAlignment="1" applyProtection="1">
      <alignment horizontal="center" vertical="center" wrapText="1"/>
      <protection hidden="1"/>
    </xf>
    <xf numFmtId="0" fontId="21" fillId="0" borderId="0" xfId="5" applyFont="1" applyAlignment="1" applyProtection="1">
      <alignment horizontal="center" vertical="center" wrapText="1"/>
      <protection hidden="1"/>
    </xf>
    <xf numFmtId="49" fontId="21" fillId="0" borderId="0" xfId="5" applyNumberFormat="1" applyFont="1" applyAlignment="1">
      <alignment horizontal="center" vertical="center" wrapText="1"/>
    </xf>
    <xf numFmtId="49" fontId="21" fillId="0" borderId="0" xfId="18" applyNumberFormat="1" applyFont="1" applyAlignment="1">
      <alignment horizontal="center" vertical="center" wrapText="1"/>
    </xf>
    <xf numFmtId="3" fontId="21" fillId="0" borderId="0" xfId="18" applyNumberFormat="1" applyFont="1" applyAlignment="1">
      <alignment horizontal="center" vertical="center" wrapText="1"/>
    </xf>
    <xf numFmtId="4" fontId="21" fillId="0" borderId="0" xfId="18" applyNumberFormat="1" applyFont="1" applyAlignment="1">
      <alignment horizontal="center" vertical="center" wrapText="1"/>
    </xf>
    <xf numFmtId="4" fontId="21" fillId="0" borderId="0" xfId="16" applyNumberFormat="1" applyFont="1" applyAlignment="1">
      <alignment horizontal="center" vertical="center" wrapText="1"/>
    </xf>
    <xf numFmtId="4" fontId="21" fillId="0" borderId="0" xfId="17" applyNumberFormat="1" applyFont="1" applyAlignment="1">
      <alignment horizontal="center" vertical="center" wrapText="1"/>
    </xf>
    <xf numFmtId="1" fontId="23" fillId="0" borderId="0" xfId="5" applyNumberFormat="1" applyFont="1" applyAlignment="1">
      <alignment horizontal="center" vertical="center" wrapText="1"/>
    </xf>
    <xf numFmtId="4" fontId="21" fillId="0" borderId="0" xfId="5" applyNumberFormat="1" applyFont="1" applyAlignment="1">
      <alignment horizontal="center" vertical="center"/>
    </xf>
    <xf numFmtId="2" fontId="5" fillId="0" borderId="0" xfId="5" applyNumberFormat="1" applyFont="1" applyAlignment="1">
      <alignment horizontal="center" vertical="center" wrapText="1"/>
    </xf>
    <xf numFmtId="2" fontId="7" fillId="0" borderId="1" xfId="5" applyNumberFormat="1" applyFont="1" applyBorder="1" applyAlignment="1">
      <alignment horizontal="center" vertical="center" wrapText="1"/>
    </xf>
    <xf numFmtId="2" fontId="7" fillId="0" borderId="1" xfId="5" applyNumberFormat="1" applyFont="1" applyBorder="1" applyAlignment="1">
      <alignment horizontal="center" vertical="center" textRotation="90" wrapText="1"/>
    </xf>
    <xf numFmtId="4" fontId="8" fillId="2" borderId="1" xfId="5" applyNumberFormat="1" applyFont="1" applyFill="1" applyBorder="1" applyAlignment="1">
      <alignment horizontal="center" vertical="center" wrapText="1"/>
    </xf>
    <xf numFmtId="0" fontId="14" fillId="0" borderId="0" xfId="5" applyFont="1" applyAlignment="1">
      <alignment horizontal="center"/>
    </xf>
    <xf numFmtId="1" fontId="5" fillId="0" borderId="1" xfId="5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1" fontId="7" fillId="0" borderId="1" xfId="5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  <xf numFmtId="0" fontId="27" fillId="7" borderId="0" xfId="5" applyFont="1" applyFill="1" applyAlignment="1">
      <alignment horizontal="center" vertical="center"/>
    </xf>
    <xf numFmtId="1" fontId="7" fillId="0" borderId="1" xfId="9" applyNumberFormat="1" applyFont="1" applyBorder="1" applyAlignment="1">
      <alignment horizontal="center" vertical="center" wrapText="1"/>
    </xf>
    <xf numFmtId="4" fontId="8" fillId="2" borderId="1" xfId="5" applyNumberFormat="1" applyFont="1" applyFill="1" applyBorder="1" applyAlignment="1">
      <alignment horizontal="center" vertical="center"/>
    </xf>
    <xf numFmtId="4" fontId="14" fillId="7" borderId="0" xfId="5" applyNumberFormat="1" applyFont="1" applyFill="1" applyAlignment="1">
      <alignment horizontal="center" vertical="center"/>
    </xf>
    <xf numFmtId="4" fontId="7" fillId="0" borderId="1" xfId="14" applyNumberFormat="1" applyFont="1" applyBorder="1" applyAlignment="1">
      <alignment horizontal="center" vertical="center"/>
    </xf>
    <xf numFmtId="1" fontId="7" fillId="0" borderId="1" xfId="5" applyNumberFormat="1" applyFont="1" applyBorder="1" applyAlignment="1">
      <alignment horizontal="center" vertical="center" wrapText="1"/>
    </xf>
    <xf numFmtId="1" fontId="6" fillId="2" borderId="1" xfId="5" applyNumberFormat="1" applyFont="1" applyFill="1" applyBorder="1" applyAlignment="1">
      <alignment horizontal="center" vertical="center"/>
    </xf>
    <xf numFmtId="0" fontId="17" fillId="11" borderId="0" xfId="5" applyFont="1" applyFill="1" applyAlignment="1">
      <alignment horizontal="center" vertical="center" wrapText="1"/>
    </xf>
    <xf numFmtId="0" fontId="27" fillId="0" borderId="0" xfId="5" applyFont="1" applyAlignment="1">
      <alignment horizontal="center" vertical="center"/>
    </xf>
    <xf numFmtId="4" fontId="27" fillId="0" borderId="0" xfId="5" applyNumberFormat="1" applyFont="1" applyAlignment="1">
      <alignment horizontal="center" vertical="center"/>
    </xf>
    <xf numFmtId="0" fontId="18" fillId="9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7" fillId="0" borderId="1" xfId="20" applyNumberFormat="1" applyFont="1" applyBorder="1" applyAlignment="1">
      <alignment horizontal="center" vertical="center" wrapText="1"/>
    </xf>
    <xf numFmtId="2" fontId="21" fillId="0" borderId="0" xfId="5" applyNumberFormat="1" applyFont="1" applyAlignment="1">
      <alignment horizontal="center" vertical="center"/>
    </xf>
    <xf numFmtId="2" fontId="21" fillId="0" borderId="0" xfId="5" applyNumberFormat="1" applyFont="1" applyAlignment="1">
      <alignment horizontal="center" vertical="center" wrapText="1"/>
    </xf>
    <xf numFmtId="2" fontId="21" fillId="0" borderId="0" xfId="1" applyNumberFormat="1" applyFont="1" applyAlignment="1">
      <alignment horizontal="center" vertical="center" wrapText="1"/>
    </xf>
    <xf numFmtId="0" fontId="21" fillId="0" borderId="0" xfId="5" applyFont="1" applyAlignment="1">
      <alignment horizontal="center" vertical="center"/>
    </xf>
    <xf numFmtId="2" fontId="21" fillId="0" borderId="0" xfId="1" applyNumberFormat="1" applyFont="1" applyAlignment="1">
      <alignment horizontal="center" vertical="center"/>
    </xf>
    <xf numFmtId="2" fontId="22" fillId="4" borderId="0" xfId="5" applyNumberFormat="1" applyFont="1" applyFill="1" applyAlignment="1">
      <alignment horizontal="center" vertical="center" wrapText="1"/>
    </xf>
    <xf numFmtId="2" fontId="24" fillId="0" borderId="0" xfId="5" applyNumberFormat="1" applyFont="1" applyAlignment="1">
      <alignment horizontal="center" vertical="center" wrapText="1"/>
    </xf>
    <xf numFmtId="0" fontId="11" fillId="0" borderId="0" xfId="5" applyFont="1" applyAlignment="1">
      <alignment horizontal="center" vertical="center"/>
    </xf>
    <xf numFmtId="4" fontId="21" fillId="12" borderId="0" xfId="1" applyNumberFormat="1" applyFont="1" applyFill="1" applyAlignment="1">
      <alignment horizontal="center" vertical="center"/>
    </xf>
    <xf numFmtId="4" fontId="21" fillId="7" borderId="0" xfId="5" applyNumberFormat="1" applyFont="1" applyFill="1" applyAlignment="1">
      <alignment horizontal="center" vertical="center" wrapText="1"/>
    </xf>
    <xf numFmtId="4" fontId="21" fillId="0" borderId="0" xfId="1" applyNumberFormat="1" applyFont="1" applyAlignment="1">
      <alignment horizontal="center" vertical="center"/>
    </xf>
    <xf numFmtId="4" fontId="11" fillId="0" borderId="0" xfId="5" applyNumberFormat="1" applyFont="1" applyAlignment="1">
      <alignment horizontal="center" vertical="center"/>
    </xf>
    <xf numFmtId="4" fontId="11" fillId="7" borderId="0" xfId="5" applyNumberFormat="1" applyFont="1" applyFill="1" applyAlignment="1">
      <alignment horizontal="center" vertical="center"/>
    </xf>
    <xf numFmtId="2" fontId="21" fillId="7" borderId="0" xfId="5" applyNumberFormat="1" applyFont="1" applyFill="1" applyAlignment="1">
      <alignment horizontal="center" vertical="center" wrapText="1"/>
    </xf>
    <xf numFmtId="2" fontId="11" fillId="7" borderId="0" xfId="5" applyNumberFormat="1" applyFont="1" applyFill="1" applyAlignment="1">
      <alignment horizontal="center" vertical="center"/>
    </xf>
    <xf numFmtId="2" fontId="11" fillId="0" borderId="0" xfId="5" applyNumberFormat="1" applyFont="1" applyAlignment="1">
      <alignment horizontal="center" vertical="center" wrapText="1"/>
    </xf>
    <xf numFmtId="0" fontId="27" fillId="2" borderId="0" xfId="5" applyFont="1" applyFill="1" applyAlignment="1">
      <alignment horizontal="center" vertical="center"/>
    </xf>
    <xf numFmtId="2" fontId="11" fillId="0" borderId="0" xfId="5" applyNumberFormat="1" applyFont="1" applyAlignment="1">
      <alignment horizontal="center" vertical="center"/>
    </xf>
    <xf numFmtId="3" fontId="8" fillId="2" borderId="1" xfId="5" applyNumberFormat="1" applyFont="1" applyFill="1" applyBorder="1" applyAlignment="1">
      <alignment horizontal="center" vertical="center" wrapText="1"/>
    </xf>
    <xf numFmtId="2" fontId="7" fillId="0" borderId="1" xfId="5" applyNumberFormat="1" applyFont="1" applyBorder="1" applyAlignment="1">
      <alignment horizontal="center" vertical="center"/>
    </xf>
    <xf numFmtId="0" fontId="14" fillId="6" borderId="0" xfId="5" applyFont="1" applyFill="1" applyAlignment="1">
      <alignment horizontal="center" vertical="center" wrapText="1"/>
    </xf>
    <xf numFmtId="0" fontId="21" fillId="0" borderId="0" xfId="5" applyFont="1" applyAlignment="1">
      <alignment vertical="center" wrapText="1"/>
    </xf>
    <xf numFmtId="3" fontId="11" fillId="0" borderId="0" xfId="5" applyNumberFormat="1" applyFont="1" applyAlignment="1">
      <alignment horizontal="center" vertical="center" wrapText="1"/>
    </xf>
    <xf numFmtId="3" fontId="21" fillId="0" borderId="0" xfId="5" applyNumberFormat="1" applyFont="1" applyAlignment="1">
      <alignment horizontal="center" vertical="center" wrapText="1"/>
    </xf>
    <xf numFmtId="0" fontId="11" fillId="0" borderId="0" xfId="5" applyFont="1" applyAlignment="1">
      <alignment vertical="center" wrapText="1"/>
    </xf>
    <xf numFmtId="0" fontId="14" fillId="0" borderId="0" xfId="15" applyFont="1" applyAlignment="1">
      <alignment horizontal="center" vertical="center" wrapText="1"/>
    </xf>
    <xf numFmtId="0" fontId="17" fillId="0" borderId="0" xfId="15" applyFont="1" applyAlignment="1">
      <alignment horizontal="center" vertical="center" wrapText="1"/>
    </xf>
    <xf numFmtId="0" fontId="17" fillId="0" borderId="3" xfId="15" applyFont="1" applyBorder="1" applyAlignment="1">
      <alignment horizontal="center" vertical="center" wrapText="1"/>
    </xf>
    <xf numFmtId="0" fontId="17" fillId="0" borderId="9" xfId="15" applyFont="1" applyBorder="1" applyAlignment="1">
      <alignment horizontal="center" vertical="center" wrapText="1"/>
    </xf>
    <xf numFmtId="0" fontId="17" fillId="4" borderId="13" xfId="15" applyFont="1" applyFill="1" applyBorder="1" applyAlignment="1">
      <alignment horizontal="center" vertical="center" wrapText="1"/>
    </xf>
    <xf numFmtId="0" fontId="17" fillId="4" borderId="14" xfId="15" applyFont="1" applyFill="1" applyBorder="1" applyAlignment="1">
      <alignment horizontal="center" vertical="center" wrapText="1"/>
    </xf>
    <xf numFmtId="0" fontId="14" fillId="0" borderId="3" xfId="15" applyFont="1" applyBorder="1" applyAlignment="1">
      <alignment horizontal="center" vertical="center" wrapText="1"/>
    </xf>
    <xf numFmtId="4" fontId="14" fillId="0" borderId="3" xfId="15" applyNumberFormat="1" applyFont="1" applyBorder="1" applyAlignment="1">
      <alignment horizontal="center" vertical="center" wrapText="1"/>
    </xf>
    <xf numFmtId="4" fontId="14" fillId="0" borderId="9" xfId="15" applyNumberFormat="1" applyFont="1" applyBorder="1" applyAlignment="1">
      <alignment horizontal="center" vertical="center" wrapText="1"/>
    </xf>
    <xf numFmtId="0" fontId="17" fillId="4" borderId="15" xfId="15" applyFont="1" applyFill="1" applyBorder="1" applyAlignment="1">
      <alignment horizontal="center" vertical="center" wrapText="1"/>
    </xf>
    <xf numFmtId="4" fontId="17" fillId="4" borderId="16" xfId="1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textRotation="90"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textRotation="90" wrapText="1"/>
    </xf>
    <xf numFmtId="4" fontId="5" fillId="0" borderId="1" xfId="0" applyNumberFormat="1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6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textRotation="90" wrapText="1"/>
    </xf>
    <xf numFmtId="0" fontId="5" fillId="0" borderId="1" xfId="5" applyFont="1" applyBorder="1" applyAlignment="1">
      <alignment horizontal="center" vertical="center" wrapText="1"/>
    </xf>
    <xf numFmtId="2" fontId="5" fillId="0" borderId="1" xfId="5" applyNumberFormat="1" applyFont="1" applyBorder="1" applyAlignment="1">
      <alignment horizontal="center" vertical="center" wrapText="1"/>
    </xf>
    <xf numFmtId="2" fontId="5" fillId="0" borderId="1" xfId="5" applyNumberFormat="1" applyFont="1" applyBorder="1" applyAlignment="1">
      <alignment horizontal="center" vertical="center" textRotation="90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  <xf numFmtId="2" fontId="6" fillId="0" borderId="0" xfId="5" applyNumberFormat="1" applyFont="1" applyAlignment="1">
      <alignment horizontal="center" vertical="center" wrapText="1"/>
    </xf>
    <xf numFmtId="0" fontId="7" fillId="0" borderId="1" xfId="5" applyFont="1" applyBorder="1" applyAlignment="1">
      <alignment horizontal="center" vertical="center" textRotation="90" wrapText="1"/>
    </xf>
    <xf numFmtId="2" fontId="7" fillId="0" borderId="1" xfId="5" applyNumberFormat="1" applyFont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  <xf numFmtId="0" fontId="17" fillId="13" borderId="3" xfId="15" applyFont="1" applyFill="1" applyBorder="1" applyAlignment="1">
      <alignment horizontal="center" vertical="center" wrapText="1"/>
    </xf>
    <xf numFmtId="0" fontId="17" fillId="13" borderId="9" xfId="15" applyFont="1" applyFill="1" applyBorder="1" applyAlignment="1">
      <alignment horizontal="center" vertical="center" wrapText="1"/>
    </xf>
    <xf numFmtId="0" fontId="17" fillId="13" borderId="11" xfId="15" applyFont="1" applyFill="1" applyBorder="1" applyAlignment="1">
      <alignment horizontal="center" vertical="center" wrapText="1"/>
    </xf>
    <xf numFmtId="0" fontId="17" fillId="13" borderId="12" xfId="15" applyFont="1" applyFill="1" applyBorder="1" applyAlignment="1">
      <alignment horizontal="center" vertical="center" wrapText="1"/>
    </xf>
  </cellXfs>
  <cellStyles count="21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Обычный" xfId="0" builtinId="0"/>
    <cellStyle name="Обычный 10" xfId="4" xr:uid="{00000000-0005-0000-0000-000004000000}"/>
    <cellStyle name="Обычный 2" xfId="5" xr:uid="{00000000-0005-0000-0000-000005000000}"/>
    <cellStyle name="Обычный 2 10" xfId="6" xr:uid="{00000000-0005-0000-0000-000006000000}"/>
    <cellStyle name="Обычный 2 2" xfId="7" xr:uid="{00000000-0005-0000-0000-000007000000}"/>
    <cellStyle name="Обычный 3" xfId="8" xr:uid="{00000000-0005-0000-0000-000008000000}"/>
    <cellStyle name="Обычный 3 2" xfId="9" xr:uid="{00000000-0005-0000-0000-000009000000}"/>
    <cellStyle name="Обычный 4" xfId="10" xr:uid="{00000000-0005-0000-0000-00000A000000}"/>
    <cellStyle name="Обычный 5" xfId="11" xr:uid="{00000000-0005-0000-0000-00000B000000}"/>
    <cellStyle name="Обычный 6" xfId="12" xr:uid="{00000000-0005-0000-0000-00000C000000}"/>
    <cellStyle name="Обычный 7" xfId="13" xr:uid="{00000000-0005-0000-0000-00000D000000}"/>
    <cellStyle name="Обычный 8" xfId="14" xr:uid="{00000000-0005-0000-0000-00000E000000}"/>
    <cellStyle name="Обычный 9" xfId="15" xr:uid="{00000000-0005-0000-0000-00000F000000}"/>
    <cellStyle name="Обычный_1 ВОЛГА тарифы и ТХ_1" xfId="16" xr:uid="{00000000-0005-0000-0000-000010000000}"/>
    <cellStyle name="Обычный_Лист1" xfId="17" xr:uid="{00000000-0005-0000-0000-000011000000}"/>
    <cellStyle name="Обычный_Характеристика ЖФ- кап. рем." xfId="18" xr:uid="{00000000-0005-0000-0000-000012000000}"/>
    <cellStyle name="Финансовый" xfId="19" builtinId="3"/>
    <cellStyle name="Финансовый 2" xfId="20" xr:uid="{00000000-0005-0000-0000-000014000000}"/>
  </cellStyles>
  <dxfs count="61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0"/>
      </font>
      <fill>
        <patternFill patternType="solid">
          <fgColor rgb="FFCDBBD3"/>
          <bgColor rgb="FFCDBBD3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0"/>
      </font>
      <fill>
        <patternFill patternType="solid">
          <fgColor rgb="FFD17B5B"/>
          <bgColor rgb="FFD17B5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0"/>
      </font>
      <fill>
        <patternFill patternType="solid">
          <fgColor rgb="FFD17B5B"/>
          <bgColor rgb="FFD17B5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6"/>
  <sheetViews>
    <sheetView tabSelected="1" zoomScale="70" workbookViewId="0">
      <selection activeCell="P4" sqref="P4:S4"/>
    </sheetView>
  </sheetViews>
  <sheetFormatPr defaultRowHeight="15.75" x14ac:dyDescent="0.25"/>
  <cols>
    <col min="1" max="1" width="7.28515625" style="1" customWidth="1"/>
    <col min="2" max="2" width="34.85546875" style="1" customWidth="1"/>
    <col min="3" max="3" width="52" style="1" customWidth="1"/>
    <col min="4" max="4" width="9.140625" style="1"/>
    <col min="5" max="5" width="13.42578125" style="1" customWidth="1"/>
    <col min="6" max="6" width="18.28515625" style="1" customWidth="1"/>
    <col min="7" max="8" width="9.140625" style="1"/>
    <col min="9" max="9" width="15.140625" style="2" customWidth="1"/>
    <col min="10" max="10" width="14.42578125" style="2" customWidth="1"/>
    <col min="11" max="11" width="15.140625" style="2" customWidth="1"/>
    <col min="12" max="12" width="17.5703125" style="3" customWidth="1"/>
    <col min="13" max="13" width="15.42578125" style="3" customWidth="1"/>
    <col min="14" max="14" width="19.5703125" style="4" customWidth="1"/>
    <col min="15" max="15" width="23.7109375" style="1" customWidth="1"/>
    <col min="16" max="16" width="11.85546875" style="1" customWidth="1"/>
    <col min="17" max="17" width="12" style="1" customWidth="1"/>
    <col min="18" max="18" width="20.42578125" style="1" customWidth="1"/>
    <col min="19" max="19" width="14" style="1" customWidth="1"/>
    <col min="20" max="16384" width="9.140625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6"/>
      <c r="J1" s="6"/>
      <c r="K1" s="6"/>
      <c r="L1" s="7"/>
      <c r="M1" s="7"/>
      <c r="N1" s="8"/>
      <c r="O1" s="5"/>
      <c r="P1" s="5"/>
      <c r="Q1" s="5"/>
      <c r="R1" s="5"/>
      <c r="S1" s="5"/>
    </row>
    <row r="2" spans="1:19" x14ac:dyDescent="0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7"/>
      <c r="M2" s="7"/>
      <c r="N2" s="8"/>
      <c r="O2" s="5"/>
      <c r="P2" s="5"/>
      <c r="Q2" s="5"/>
      <c r="R2" s="5"/>
      <c r="S2" s="5"/>
    </row>
    <row r="3" spans="1:19" ht="78.7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7"/>
      <c r="M3" s="7"/>
      <c r="N3" s="8"/>
      <c r="O3" s="5"/>
      <c r="P3" s="339" t="s">
        <v>0</v>
      </c>
      <c r="Q3" s="339"/>
      <c r="R3" s="339"/>
      <c r="S3" s="339"/>
    </row>
    <row r="4" spans="1:19" x14ac:dyDescent="0.25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7"/>
      <c r="M4" s="7"/>
      <c r="N4" s="8"/>
      <c r="O4" s="5"/>
      <c r="P4" s="339" t="s">
        <v>688</v>
      </c>
      <c r="Q4" s="339"/>
      <c r="R4" s="339"/>
      <c r="S4" s="339"/>
    </row>
    <row r="5" spans="1:19" x14ac:dyDescent="0.25">
      <c r="A5" s="5"/>
      <c r="B5" s="5"/>
      <c r="C5" s="5"/>
      <c r="D5" s="5"/>
      <c r="E5" s="5"/>
      <c r="F5" s="5"/>
      <c r="G5" s="5"/>
      <c r="H5" s="5"/>
      <c r="I5" s="6"/>
      <c r="J5" s="6"/>
      <c r="K5" s="6"/>
      <c r="L5" s="7"/>
      <c r="M5" s="7"/>
      <c r="N5" s="8"/>
      <c r="O5" s="5"/>
      <c r="P5" s="5"/>
      <c r="Q5" s="5"/>
      <c r="R5" s="5"/>
      <c r="S5" s="5"/>
    </row>
    <row r="6" spans="1:19" x14ac:dyDescent="0.25">
      <c r="A6" s="5"/>
      <c r="B6" s="5"/>
      <c r="C6" s="5"/>
      <c r="D6" s="5"/>
      <c r="E6" s="5"/>
      <c r="F6" s="5"/>
      <c r="G6" s="5"/>
      <c r="H6" s="5"/>
      <c r="I6" s="6"/>
      <c r="J6" s="6"/>
      <c r="K6" s="6"/>
      <c r="L6" s="7"/>
      <c r="M6" s="7"/>
      <c r="N6" s="8"/>
      <c r="O6" s="5"/>
      <c r="P6" s="5"/>
      <c r="Q6" s="5"/>
      <c r="R6" s="5"/>
      <c r="S6" s="9" t="s">
        <v>1</v>
      </c>
    </row>
    <row r="7" spans="1:19" x14ac:dyDescent="0.25">
      <c r="A7" s="5"/>
      <c r="B7" s="340" t="s">
        <v>2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</row>
    <row r="8" spans="1:19" x14ac:dyDescent="0.25">
      <c r="A8" s="5"/>
      <c r="B8" s="340" t="s">
        <v>3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</row>
    <row r="9" spans="1:19" ht="42" customHeight="1" x14ac:dyDescent="0.25">
      <c r="A9" s="341" t="s">
        <v>4</v>
      </c>
      <c r="B9" s="342" t="s">
        <v>5</v>
      </c>
      <c r="C9" s="342" t="s">
        <v>6</v>
      </c>
      <c r="D9" s="343" t="s">
        <v>7</v>
      </c>
      <c r="E9" s="343"/>
      <c r="F9" s="342" t="s">
        <v>8</v>
      </c>
      <c r="G9" s="342" t="s">
        <v>9</v>
      </c>
      <c r="H9" s="342" t="s">
        <v>10</v>
      </c>
      <c r="I9" s="344" t="s">
        <v>11</v>
      </c>
      <c r="J9" s="345" t="s">
        <v>12</v>
      </c>
      <c r="K9" s="345"/>
      <c r="L9" s="346" t="s">
        <v>13</v>
      </c>
      <c r="M9" s="346" t="s">
        <v>14</v>
      </c>
      <c r="N9" s="343" t="s">
        <v>15</v>
      </c>
      <c r="O9" s="343"/>
      <c r="P9" s="343"/>
      <c r="Q9" s="343"/>
      <c r="R9" s="343"/>
      <c r="S9" s="342" t="s">
        <v>16</v>
      </c>
    </row>
    <row r="10" spans="1:19" ht="42" customHeight="1" x14ac:dyDescent="0.25">
      <c r="A10" s="341"/>
      <c r="B10" s="342"/>
      <c r="C10" s="342"/>
      <c r="D10" s="342" t="s">
        <v>17</v>
      </c>
      <c r="E10" s="342" t="s">
        <v>18</v>
      </c>
      <c r="F10" s="342"/>
      <c r="G10" s="342"/>
      <c r="H10" s="342"/>
      <c r="I10" s="344"/>
      <c r="J10" s="344" t="s">
        <v>19</v>
      </c>
      <c r="K10" s="344" t="s">
        <v>20</v>
      </c>
      <c r="L10" s="346"/>
      <c r="M10" s="346"/>
      <c r="N10" s="347" t="s">
        <v>19</v>
      </c>
      <c r="O10" s="343" t="s">
        <v>21</v>
      </c>
      <c r="P10" s="343"/>
      <c r="Q10" s="343"/>
      <c r="R10" s="343"/>
      <c r="S10" s="342"/>
    </row>
    <row r="11" spans="1:19" ht="124.5" customHeight="1" x14ac:dyDescent="0.25">
      <c r="A11" s="341"/>
      <c r="B11" s="342"/>
      <c r="C11" s="342"/>
      <c r="D11" s="342"/>
      <c r="E11" s="342"/>
      <c r="F11" s="342"/>
      <c r="G11" s="342"/>
      <c r="H11" s="342"/>
      <c r="I11" s="344"/>
      <c r="J11" s="344"/>
      <c r="K11" s="344"/>
      <c r="L11" s="346"/>
      <c r="M11" s="346"/>
      <c r="N11" s="347"/>
      <c r="O11" s="12" t="s">
        <v>22</v>
      </c>
      <c r="P11" s="12" t="s">
        <v>23</v>
      </c>
      <c r="Q11" s="12" t="s">
        <v>24</v>
      </c>
      <c r="R11" s="12" t="s">
        <v>25</v>
      </c>
      <c r="S11" s="342"/>
    </row>
    <row r="12" spans="1:19" ht="42" customHeight="1" x14ac:dyDescent="0.25">
      <c r="A12" s="341"/>
      <c r="B12" s="342"/>
      <c r="C12" s="342"/>
      <c r="D12" s="342"/>
      <c r="E12" s="342"/>
      <c r="F12" s="342"/>
      <c r="G12" s="342"/>
      <c r="H12" s="342"/>
      <c r="I12" s="15" t="s">
        <v>26</v>
      </c>
      <c r="J12" s="15" t="s">
        <v>26</v>
      </c>
      <c r="K12" s="15" t="s">
        <v>26</v>
      </c>
      <c r="L12" s="16" t="s">
        <v>27</v>
      </c>
      <c r="M12" s="16" t="s">
        <v>28</v>
      </c>
      <c r="N12" s="17" t="s">
        <v>29</v>
      </c>
      <c r="O12" s="13" t="s">
        <v>29</v>
      </c>
      <c r="P12" s="13" t="s">
        <v>29</v>
      </c>
      <c r="Q12" s="13" t="s">
        <v>29</v>
      </c>
      <c r="R12" s="13" t="s">
        <v>29</v>
      </c>
      <c r="S12" s="342"/>
    </row>
    <row r="13" spans="1:19" ht="24" customHeight="1" x14ac:dyDescent="0.25">
      <c r="A13" s="11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  <c r="S13" s="13">
        <v>19</v>
      </c>
    </row>
    <row r="14" spans="1:19" s="18" customFormat="1" ht="33.75" customHeight="1" x14ac:dyDescent="0.25">
      <c r="A14" s="348" t="s">
        <v>30</v>
      </c>
      <c r="B14" s="348"/>
      <c r="C14" s="348"/>
      <c r="D14" s="20" t="s">
        <v>31</v>
      </c>
      <c r="E14" s="20" t="s">
        <v>31</v>
      </c>
      <c r="F14" s="20" t="s">
        <v>31</v>
      </c>
      <c r="G14" s="20" t="s">
        <v>31</v>
      </c>
      <c r="H14" s="20" t="s">
        <v>31</v>
      </c>
      <c r="I14" s="21">
        <f t="shared" ref="I14:R14" si="0">I15+I17+I19+I21+I39+I48+I52+I54+I56+I59+I63+I65+I69+I90+I171+I173</f>
        <v>592579.92999999993</v>
      </c>
      <c r="J14" s="21">
        <f t="shared" si="0"/>
        <v>493634.20999999996</v>
      </c>
      <c r="K14" s="21">
        <f t="shared" si="0"/>
        <v>477185.67</v>
      </c>
      <c r="L14" s="22">
        <f t="shared" si="0"/>
        <v>22567</v>
      </c>
      <c r="M14" s="22">
        <f t="shared" si="0"/>
        <v>9224.6666666666679</v>
      </c>
      <c r="N14" s="21">
        <f t="shared" si="0"/>
        <v>877600939.01451445</v>
      </c>
      <c r="O14" s="21">
        <f t="shared" si="0"/>
        <v>0</v>
      </c>
      <c r="P14" s="21">
        <f t="shared" si="0"/>
        <v>0</v>
      </c>
      <c r="Q14" s="21">
        <f t="shared" si="0"/>
        <v>0</v>
      </c>
      <c r="R14" s="21">
        <f t="shared" si="0"/>
        <v>877600939.01451445</v>
      </c>
      <c r="S14" s="20" t="s">
        <v>31</v>
      </c>
    </row>
    <row r="15" spans="1:19" s="23" customFormat="1" ht="23.1" customHeight="1" x14ac:dyDescent="0.25">
      <c r="A15" s="348" t="s">
        <v>32</v>
      </c>
      <c r="B15" s="348"/>
      <c r="C15" s="348"/>
      <c r="D15" s="20" t="s">
        <v>31</v>
      </c>
      <c r="E15" s="20" t="s">
        <v>31</v>
      </c>
      <c r="F15" s="20" t="s">
        <v>31</v>
      </c>
      <c r="G15" s="20" t="s">
        <v>31</v>
      </c>
      <c r="H15" s="20" t="s">
        <v>31</v>
      </c>
      <c r="I15" s="21">
        <f>SUM(I16)</f>
        <v>346.8</v>
      </c>
      <c r="J15" s="21">
        <f t="shared" ref="J15:R19" si="1">SUM(J16)</f>
        <v>321.8</v>
      </c>
      <c r="K15" s="21">
        <f t="shared" si="1"/>
        <v>321.8</v>
      </c>
      <c r="L15" s="22">
        <f t="shared" si="1"/>
        <v>21</v>
      </c>
      <c r="M15" s="22">
        <f t="shared" si="1"/>
        <v>8</v>
      </c>
      <c r="N15" s="21">
        <f t="shared" si="1"/>
        <v>1281608.2056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>SUM(R16)</f>
        <v>1281608.2056</v>
      </c>
      <c r="S15" s="20" t="s">
        <v>31</v>
      </c>
    </row>
    <row r="16" spans="1:19" ht="35.25" customHeight="1" x14ac:dyDescent="0.25">
      <c r="A16" s="13">
        <v>1</v>
      </c>
      <c r="B16" s="13" t="s">
        <v>33</v>
      </c>
      <c r="C16" s="13" t="s">
        <v>34</v>
      </c>
      <c r="D16" s="13">
        <v>1963</v>
      </c>
      <c r="E16" s="24"/>
      <c r="F16" s="13" t="s">
        <v>35</v>
      </c>
      <c r="G16" s="24">
        <v>2</v>
      </c>
      <c r="H16" s="24">
        <v>1</v>
      </c>
      <c r="I16" s="25">
        <v>346.8</v>
      </c>
      <c r="J16" s="25">
        <v>321.8</v>
      </c>
      <c r="K16" s="25">
        <v>321.8</v>
      </c>
      <c r="L16" s="26">
        <v>21</v>
      </c>
      <c r="M16" s="26">
        <v>8</v>
      </c>
      <c r="N16" s="17">
        <f>'таблица №2 виды ремонта (2024)'!E9</f>
        <v>1281608.2056</v>
      </c>
      <c r="O16" s="25">
        <v>0</v>
      </c>
      <c r="P16" s="25">
        <v>0</v>
      </c>
      <c r="Q16" s="25">
        <v>0</v>
      </c>
      <c r="R16" s="25">
        <f>N16</f>
        <v>1281608.2056</v>
      </c>
      <c r="S16" s="27">
        <v>45657</v>
      </c>
    </row>
    <row r="17" spans="1:19" s="23" customFormat="1" ht="23.1" customHeight="1" x14ac:dyDescent="0.25">
      <c r="A17" s="349" t="s">
        <v>36</v>
      </c>
      <c r="B17" s="349"/>
      <c r="C17" s="349"/>
      <c r="D17" s="20" t="s">
        <v>31</v>
      </c>
      <c r="E17" s="20" t="s">
        <v>31</v>
      </c>
      <c r="F17" s="20" t="s">
        <v>31</v>
      </c>
      <c r="G17" s="20" t="s">
        <v>31</v>
      </c>
      <c r="H17" s="20" t="s">
        <v>31</v>
      </c>
      <c r="I17" s="28">
        <f>SUM(I18)</f>
        <v>1224</v>
      </c>
      <c r="J17" s="28">
        <f t="shared" si="1"/>
        <v>854.9</v>
      </c>
      <c r="K17" s="28">
        <f t="shared" si="1"/>
        <v>854.9</v>
      </c>
      <c r="L17" s="29">
        <f t="shared" si="1"/>
        <v>84</v>
      </c>
      <c r="M17" s="29">
        <f t="shared" si="1"/>
        <v>41</v>
      </c>
      <c r="N17" s="28">
        <f t="shared" si="1"/>
        <v>3245960.6</v>
      </c>
      <c r="O17" s="28">
        <f t="shared" si="1"/>
        <v>0</v>
      </c>
      <c r="P17" s="28">
        <f t="shared" si="1"/>
        <v>0</v>
      </c>
      <c r="Q17" s="28">
        <f t="shared" si="1"/>
        <v>0</v>
      </c>
      <c r="R17" s="28">
        <f t="shared" si="1"/>
        <v>3245960.6</v>
      </c>
      <c r="S17" s="20" t="s">
        <v>31</v>
      </c>
    </row>
    <row r="18" spans="1:19" ht="23.1" customHeight="1" x14ac:dyDescent="0.25">
      <c r="A18" s="13">
        <v>1</v>
      </c>
      <c r="B18" s="11" t="s">
        <v>37</v>
      </c>
      <c r="C18" s="13" t="s">
        <v>38</v>
      </c>
      <c r="D18" s="13">
        <v>1984</v>
      </c>
      <c r="E18" s="24"/>
      <c r="F18" s="24" t="s">
        <v>39</v>
      </c>
      <c r="G18" s="24">
        <v>3</v>
      </c>
      <c r="H18" s="24">
        <v>3</v>
      </c>
      <c r="I18" s="25">
        <v>1224</v>
      </c>
      <c r="J18" s="25">
        <v>854.9</v>
      </c>
      <c r="K18" s="25">
        <v>854.9</v>
      </c>
      <c r="L18" s="26">
        <v>84</v>
      </c>
      <c r="M18" s="26">
        <v>41</v>
      </c>
      <c r="N18" s="17">
        <f>'таблица №2 виды ремонта (2024)'!E12</f>
        <v>3245960.6</v>
      </c>
      <c r="O18" s="25">
        <v>0</v>
      </c>
      <c r="P18" s="25">
        <v>0</v>
      </c>
      <c r="Q18" s="25">
        <v>0</v>
      </c>
      <c r="R18" s="30">
        <f>N18</f>
        <v>3245960.6</v>
      </c>
      <c r="S18" s="27">
        <v>45657</v>
      </c>
    </row>
    <row r="19" spans="1:19" s="23" customFormat="1" ht="23.1" customHeight="1" x14ac:dyDescent="0.25">
      <c r="A19" s="349" t="s">
        <v>40</v>
      </c>
      <c r="B19" s="349"/>
      <c r="C19" s="349"/>
      <c r="D19" s="20" t="s">
        <v>31</v>
      </c>
      <c r="E19" s="20" t="s">
        <v>31</v>
      </c>
      <c r="F19" s="20" t="s">
        <v>31</v>
      </c>
      <c r="G19" s="20" t="s">
        <v>31</v>
      </c>
      <c r="H19" s="20" t="s">
        <v>31</v>
      </c>
      <c r="I19" s="31">
        <f>SUM(I20)</f>
        <v>415.3</v>
      </c>
      <c r="J19" s="31">
        <f t="shared" si="1"/>
        <v>377.3</v>
      </c>
      <c r="K19" s="31">
        <f t="shared" si="1"/>
        <v>377.3</v>
      </c>
      <c r="L19" s="32">
        <f t="shared" si="1"/>
        <v>23</v>
      </c>
      <c r="M19" s="32">
        <f t="shared" si="1"/>
        <v>11</v>
      </c>
      <c r="N19" s="31">
        <f t="shared" si="1"/>
        <v>50000</v>
      </c>
      <c r="O19" s="31">
        <f t="shared" si="1"/>
        <v>0</v>
      </c>
      <c r="P19" s="31">
        <f t="shared" si="1"/>
        <v>0</v>
      </c>
      <c r="Q19" s="31">
        <f t="shared" si="1"/>
        <v>0</v>
      </c>
      <c r="R19" s="31">
        <f>SUM(R20)</f>
        <v>50000</v>
      </c>
      <c r="S19" s="20" t="s">
        <v>31</v>
      </c>
    </row>
    <row r="20" spans="1:19" ht="23.1" customHeight="1" x14ac:dyDescent="0.25">
      <c r="A20" s="13">
        <v>1</v>
      </c>
      <c r="B20" s="11" t="s">
        <v>41</v>
      </c>
      <c r="C20" s="13" t="s">
        <v>42</v>
      </c>
      <c r="D20" s="33">
        <v>1966</v>
      </c>
      <c r="E20" s="13"/>
      <c r="F20" s="13" t="s">
        <v>39</v>
      </c>
      <c r="G20" s="33">
        <v>2</v>
      </c>
      <c r="H20" s="33">
        <v>2</v>
      </c>
      <c r="I20" s="34">
        <v>415.3</v>
      </c>
      <c r="J20" s="34">
        <v>377.3</v>
      </c>
      <c r="K20" s="34">
        <v>377.3</v>
      </c>
      <c r="L20" s="35">
        <v>23</v>
      </c>
      <c r="M20" s="26">
        <v>11</v>
      </c>
      <c r="N20" s="17">
        <f>'таблица №2 виды ремонта (2024)'!E14</f>
        <v>50000</v>
      </c>
      <c r="O20" s="17">
        <v>0</v>
      </c>
      <c r="P20" s="17">
        <v>0</v>
      </c>
      <c r="Q20" s="17">
        <v>0</v>
      </c>
      <c r="R20" s="17">
        <f>N20</f>
        <v>50000</v>
      </c>
      <c r="S20" s="36">
        <v>45657</v>
      </c>
    </row>
    <row r="21" spans="1:19" s="23" customFormat="1" ht="23.1" customHeight="1" x14ac:dyDescent="0.25">
      <c r="A21" s="350" t="s">
        <v>43</v>
      </c>
      <c r="B21" s="350"/>
      <c r="C21" s="350"/>
      <c r="D21" s="20" t="s">
        <v>31</v>
      </c>
      <c r="E21" s="20" t="s">
        <v>31</v>
      </c>
      <c r="F21" s="20" t="s">
        <v>31</v>
      </c>
      <c r="G21" s="20" t="s">
        <v>31</v>
      </c>
      <c r="H21" s="20" t="s">
        <v>31</v>
      </c>
      <c r="I21" s="37">
        <f t="shared" ref="I21:R21" si="2">SUM(I22:I38)</f>
        <v>75966.950000000012</v>
      </c>
      <c r="J21" s="37">
        <f t="shared" si="2"/>
        <v>53487.259999999995</v>
      </c>
      <c r="K21" s="37">
        <f t="shared" si="2"/>
        <v>49674.639999999985</v>
      </c>
      <c r="L21" s="38">
        <f t="shared" si="2"/>
        <v>3083</v>
      </c>
      <c r="M21" s="38">
        <f t="shared" si="2"/>
        <v>1845</v>
      </c>
      <c r="N21" s="37">
        <f t="shared" si="2"/>
        <v>93721365.239953995</v>
      </c>
      <c r="O21" s="37">
        <f t="shared" si="2"/>
        <v>0</v>
      </c>
      <c r="P21" s="37">
        <f t="shared" si="2"/>
        <v>0</v>
      </c>
      <c r="Q21" s="37">
        <f t="shared" si="2"/>
        <v>0</v>
      </c>
      <c r="R21" s="37">
        <f t="shared" si="2"/>
        <v>93721365.239953995</v>
      </c>
      <c r="S21" s="39" t="s">
        <v>31</v>
      </c>
    </row>
    <row r="22" spans="1:19" ht="23.1" customHeight="1" x14ac:dyDescent="0.25">
      <c r="A22" s="40">
        <v>1</v>
      </c>
      <c r="B22" s="41" t="s">
        <v>44</v>
      </c>
      <c r="C22" s="41" t="s">
        <v>45</v>
      </c>
      <c r="D22" s="41">
        <v>1949</v>
      </c>
      <c r="E22" s="41"/>
      <c r="F22" s="41" t="s">
        <v>46</v>
      </c>
      <c r="G22" s="41">
        <v>2</v>
      </c>
      <c r="H22" s="41">
        <v>1</v>
      </c>
      <c r="I22" s="42">
        <v>1359.44</v>
      </c>
      <c r="J22" s="42">
        <v>646.44000000000005</v>
      </c>
      <c r="K22" s="42">
        <v>573.39</v>
      </c>
      <c r="L22" s="43">
        <v>49</v>
      </c>
      <c r="M22" s="43">
        <v>30</v>
      </c>
      <c r="N22" s="44">
        <f>'таблица №2 виды ремонта (2024)'!E16</f>
        <v>665820.69033599994</v>
      </c>
      <c r="O22" s="45">
        <v>0</v>
      </c>
      <c r="P22" s="45">
        <v>0</v>
      </c>
      <c r="Q22" s="45">
        <v>0</v>
      </c>
      <c r="R22" s="45">
        <f t="shared" ref="R22:R38" si="3">N22</f>
        <v>665820.69033599994</v>
      </c>
      <c r="S22" s="46">
        <v>45657</v>
      </c>
    </row>
    <row r="23" spans="1:19" ht="23.1" customHeight="1" x14ac:dyDescent="0.25">
      <c r="A23" s="40">
        <f t="shared" ref="A23:A86" si="4">A22+1</f>
        <v>2</v>
      </c>
      <c r="B23" s="41" t="s">
        <v>44</v>
      </c>
      <c r="C23" s="41" t="s">
        <v>47</v>
      </c>
      <c r="D23" s="41">
        <v>1974</v>
      </c>
      <c r="E23" s="41"/>
      <c r="F23" s="41" t="s">
        <v>46</v>
      </c>
      <c r="G23" s="41">
        <v>5</v>
      </c>
      <c r="H23" s="41">
        <v>3</v>
      </c>
      <c r="I23" s="42">
        <v>5088.1499999999996</v>
      </c>
      <c r="J23" s="42">
        <v>3066.3</v>
      </c>
      <c r="K23" s="42">
        <v>1913.8</v>
      </c>
      <c r="L23" s="43">
        <v>391</v>
      </c>
      <c r="M23" s="43">
        <v>211</v>
      </c>
      <c r="N23" s="44">
        <f>'таблица №2 виды ремонта (2024)'!E17</f>
        <v>2959920</v>
      </c>
      <c r="O23" s="45">
        <v>0</v>
      </c>
      <c r="P23" s="45">
        <v>0</v>
      </c>
      <c r="Q23" s="45">
        <v>0</v>
      </c>
      <c r="R23" s="45">
        <f t="shared" si="3"/>
        <v>2959920</v>
      </c>
      <c r="S23" s="46">
        <v>45657</v>
      </c>
    </row>
    <row r="24" spans="1:19" s="23" customFormat="1" ht="23.1" customHeight="1" x14ac:dyDescent="0.25">
      <c r="A24" s="40">
        <f t="shared" si="4"/>
        <v>3</v>
      </c>
      <c r="B24" s="41" t="s">
        <v>44</v>
      </c>
      <c r="C24" s="41" t="s">
        <v>48</v>
      </c>
      <c r="D24" s="41">
        <v>1967</v>
      </c>
      <c r="E24" s="41"/>
      <c r="F24" s="41" t="s">
        <v>46</v>
      </c>
      <c r="G24" s="41">
        <v>5</v>
      </c>
      <c r="H24" s="41">
        <v>3</v>
      </c>
      <c r="I24" s="42">
        <v>4256.7299999999996</v>
      </c>
      <c r="J24" s="42">
        <v>3032.66</v>
      </c>
      <c r="K24" s="42">
        <v>2917.06</v>
      </c>
      <c r="L24" s="43">
        <v>229</v>
      </c>
      <c r="M24" s="43">
        <v>147</v>
      </c>
      <c r="N24" s="44">
        <f>'таблица №2 виды ремонта (2024)'!E18</f>
        <v>2128820.120416</v>
      </c>
      <c r="O24" s="45">
        <v>0</v>
      </c>
      <c r="P24" s="45">
        <v>0</v>
      </c>
      <c r="Q24" s="45">
        <v>0</v>
      </c>
      <c r="R24" s="45">
        <f t="shared" si="3"/>
        <v>2128820.120416</v>
      </c>
      <c r="S24" s="46">
        <v>45657</v>
      </c>
    </row>
    <row r="25" spans="1:19" ht="23.1" customHeight="1" x14ac:dyDescent="0.25">
      <c r="A25" s="40">
        <f t="shared" si="4"/>
        <v>4</v>
      </c>
      <c r="B25" s="41" t="s">
        <v>44</v>
      </c>
      <c r="C25" s="41" t="s">
        <v>49</v>
      </c>
      <c r="D25" s="41">
        <v>1952</v>
      </c>
      <c r="E25" s="41"/>
      <c r="F25" s="41" t="s">
        <v>46</v>
      </c>
      <c r="G25" s="41">
        <v>2</v>
      </c>
      <c r="H25" s="41">
        <v>3</v>
      </c>
      <c r="I25" s="45">
        <v>1613.22</v>
      </c>
      <c r="J25" s="44">
        <v>1048.22</v>
      </c>
      <c r="K25" s="44">
        <v>1004.45</v>
      </c>
      <c r="L25" s="43">
        <v>40</v>
      </c>
      <c r="M25" s="43">
        <v>24</v>
      </c>
      <c r="N25" s="44">
        <f>'таблица №2 виды ремонта (2024)'!E19</f>
        <v>5323860.7045800006</v>
      </c>
      <c r="O25" s="45">
        <v>0</v>
      </c>
      <c r="P25" s="45">
        <v>0</v>
      </c>
      <c r="Q25" s="45">
        <v>0</v>
      </c>
      <c r="R25" s="45">
        <f t="shared" si="3"/>
        <v>5323860.7045800006</v>
      </c>
      <c r="S25" s="46">
        <v>45657</v>
      </c>
    </row>
    <row r="26" spans="1:19" ht="25.5" customHeight="1" x14ac:dyDescent="0.25">
      <c r="A26" s="40">
        <f t="shared" si="4"/>
        <v>5</v>
      </c>
      <c r="B26" s="41" t="s">
        <v>44</v>
      </c>
      <c r="C26" s="41" t="s">
        <v>50</v>
      </c>
      <c r="D26" s="41">
        <v>1974</v>
      </c>
      <c r="E26" s="41"/>
      <c r="F26" s="47" t="s">
        <v>51</v>
      </c>
      <c r="G26" s="41">
        <v>9</v>
      </c>
      <c r="H26" s="41">
        <v>4</v>
      </c>
      <c r="I26" s="45">
        <v>8974.01</v>
      </c>
      <c r="J26" s="44">
        <v>6515.21</v>
      </c>
      <c r="K26" s="44">
        <v>6125.21</v>
      </c>
      <c r="L26" s="43">
        <v>247</v>
      </c>
      <c r="M26" s="43">
        <v>143</v>
      </c>
      <c r="N26" s="44">
        <f>'таблица №2 виды ремонта (2024)'!E20</f>
        <v>3963567.5693020001</v>
      </c>
      <c r="O26" s="45">
        <v>0</v>
      </c>
      <c r="P26" s="45">
        <v>0</v>
      </c>
      <c r="Q26" s="45">
        <v>0</v>
      </c>
      <c r="R26" s="45">
        <f t="shared" si="3"/>
        <v>3963567.5693020001</v>
      </c>
      <c r="S26" s="46">
        <v>45657</v>
      </c>
    </row>
    <row r="27" spans="1:19" ht="23.1" customHeight="1" x14ac:dyDescent="0.25">
      <c r="A27" s="40">
        <f t="shared" si="4"/>
        <v>6</v>
      </c>
      <c r="B27" s="41" t="s">
        <v>44</v>
      </c>
      <c r="C27" s="41" t="s">
        <v>52</v>
      </c>
      <c r="D27" s="41">
        <v>1973</v>
      </c>
      <c r="E27" s="41"/>
      <c r="F27" s="41" t="s">
        <v>46</v>
      </c>
      <c r="G27" s="41">
        <v>9</v>
      </c>
      <c r="H27" s="41">
        <v>4</v>
      </c>
      <c r="I27" s="45">
        <v>8700.4</v>
      </c>
      <c r="J27" s="44">
        <v>6404.6</v>
      </c>
      <c r="K27" s="44">
        <v>6360.9</v>
      </c>
      <c r="L27" s="43">
        <v>259</v>
      </c>
      <c r="M27" s="43">
        <v>128</v>
      </c>
      <c r="N27" s="44">
        <f>'таблица №2 виды ремонта (2024)'!E21</f>
        <v>13669250.4</v>
      </c>
      <c r="O27" s="44">
        <v>0</v>
      </c>
      <c r="P27" s="44">
        <v>0</v>
      </c>
      <c r="Q27" s="44">
        <v>0</v>
      </c>
      <c r="R27" s="44">
        <f t="shared" si="3"/>
        <v>13669250.4</v>
      </c>
      <c r="S27" s="46">
        <v>45657</v>
      </c>
    </row>
    <row r="28" spans="1:19" ht="23.1" customHeight="1" x14ac:dyDescent="0.25">
      <c r="A28" s="40">
        <f t="shared" si="4"/>
        <v>7</v>
      </c>
      <c r="B28" s="41" t="s">
        <v>44</v>
      </c>
      <c r="C28" s="41" t="s">
        <v>53</v>
      </c>
      <c r="D28" s="41">
        <v>1964</v>
      </c>
      <c r="E28" s="41"/>
      <c r="F28" s="41" t="s">
        <v>46</v>
      </c>
      <c r="G28" s="41">
        <v>5</v>
      </c>
      <c r="H28" s="41">
        <v>4</v>
      </c>
      <c r="I28" s="45">
        <v>4301.57</v>
      </c>
      <c r="J28" s="44">
        <v>3183.57</v>
      </c>
      <c r="K28" s="44">
        <v>3140.36</v>
      </c>
      <c r="L28" s="43">
        <v>131</v>
      </c>
      <c r="M28" s="43">
        <v>76</v>
      </c>
      <c r="N28" s="44">
        <f>'таблица №2 виды ремонта (2024)'!E22</f>
        <v>4466282.740584</v>
      </c>
      <c r="O28" s="45">
        <v>0</v>
      </c>
      <c r="P28" s="45">
        <v>0</v>
      </c>
      <c r="Q28" s="45">
        <v>0</v>
      </c>
      <c r="R28" s="45">
        <f t="shared" si="3"/>
        <v>4466282.740584</v>
      </c>
      <c r="S28" s="46">
        <v>45657</v>
      </c>
    </row>
    <row r="29" spans="1:19" ht="23.1" customHeight="1" x14ac:dyDescent="0.25">
      <c r="A29" s="40">
        <f t="shared" si="4"/>
        <v>8</v>
      </c>
      <c r="B29" s="41" t="s">
        <v>44</v>
      </c>
      <c r="C29" s="41" t="s">
        <v>54</v>
      </c>
      <c r="D29" s="41">
        <v>1967</v>
      </c>
      <c r="E29" s="41"/>
      <c r="F29" s="41" t="s">
        <v>46</v>
      </c>
      <c r="G29" s="41">
        <v>5</v>
      </c>
      <c r="H29" s="41">
        <v>4</v>
      </c>
      <c r="I29" s="45">
        <v>4265.5</v>
      </c>
      <c r="J29" s="44">
        <v>3096.74</v>
      </c>
      <c r="K29" s="44">
        <v>3025.35</v>
      </c>
      <c r="L29" s="43">
        <v>126</v>
      </c>
      <c r="M29" s="43">
        <v>78</v>
      </c>
      <c r="N29" s="44">
        <f>'таблица №2 виды ремонта (2024)'!E23</f>
        <v>2788660.2091199998</v>
      </c>
      <c r="O29" s="45">
        <v>0</v>
      </c>
      <c r="P29" s="45">
        <v>0</v>
      </c>
      <c r="Q29" s="45">
        <v>0</v>
      </c>
      <c r="R29" s="45">
        <f t="shared" si="3"/>
        <v>2788660.2091199998</v>
      </c>
      <c r="S29" s="46">
        <v>45657</v>
      </c>
    </row>
    <row r="30" spans="1:19" ht="23.1" customHeight="1" x14ac:dyDescent="0.25">
      <c r="A30" s="40">
        <f t="shared" si="4"/>
        <v>9</v>
      </c>
      <c r="B30" s="41" t="s">
        <v>44</v>
      </c>
      <c r="C30" s="41" t="s">
        <v>55</v>
      </c>
      <c r="D30" s="41">
        <v>1988</v>
      </c>
      <c r="E30" s="41"/>
      <c r="F30" s="48" t="s">
        <v>56</v>
      </c>
      <c r="G30" s="41">
        <v>9</v>
      </c>
      <c r="H30" s="41">
        <v>3</v>
      </c>
      <c r="I30" s="45">
        <v>9222.7000000000007</v>
      </c>
      <c r="J30" s="44">
        <v>7922</v>
      </c>
      <c r="K30" s="44">
        <v>7664.8</v>
      </c>
      <c r="L30" s="43">
        <v>349</v>
      </c>
      <c r="M30" s="43">
        <v>240</v>
      </c>
      <c r="N30" s="44">
        <f>'таблица №2 виды ремонта (2024)'!E24</f>
        <v>10289437.800000001</v>
      </c>
      <c r="O30" s="45">
        <v>0</v>
      </c>
      <c r="P30" s="45">
        <v>0</v>
      </c>
      <c r="Q30" s="45">
        <v>0</v>
      </c>
      <c r="R30" s="45">
        <f t="shared" si="3"/>
        <v>10289437.800000001</v>
      </c>
      <c r="S30" s="46">
        <v>45657</v>
      </c>
    </row>
    <row r="31" spans="1:19" ht="30.75" customHeight="1" x14ac:dyDescent="0.25">
      <c r="A31" s="40">
        <f t="shared" si="4"/>
        <v>10</v>
      </c>
      <c r="B31" s="41" t="s">
        <v>44</v>
      </c>
      <c r="C31" s="41" t="s">
        <v>57</v>
      </c>
      <c r="D31" s="48">
        <v>1981</v>
      </c>
      <c r="E31" s="41"/>
      <c r="F31" s="49" t="s">
        <v>51</v>
      </c>
      <c r="G31" s="48">
        <v>9</v>
      </c>
      <c r="H31" s="48">
        <v>2</v>
      </c>
      <c r="I31" s="50">
        <v>6633.21</v>
      </c>
      <c r="J31" s="50">
        <v>4026.7</v>
      </c>
      <c r="K31" s="50">
        <v>3160.5</v>
      </c>
      <c r="L31" s="51">
        <v>407</v>
      </c>
      <c r="M31" s="51">
        <v>256</v>
      </c>
      <c r="N31" s="44">
        <f>'таблица №2 виды ремонта (2024)'!E25</f>
        <v>8945596.3376700003</v>
      </c>
      <c r="O31" s="45">
        <v>0</v>
      </c>
      <c r="P31" s="45">
        <v>0</v>
      </c>
      <c r="Q31" s="45">
        <v>0</v>
      </c>
      <c r="R31" s="45">
        <f t="shared" si="3"/>
        <v>8945596.3376700003</v>
      </c>
      <c r="S31" s="46">
        <v>45657</v>
      </c>
    </row>
    <row r="32" spans="1:19" ht="23.1" customHeight="1" x14ac:dyDescent="0.25">
      <c r="A32" s="40">
        <f t="shared" si="4"/>
        <v>11</v>
      </c>
      <c r="B32" s="41" t="s">
        <v>44</v>
      </c>
      <c r="C32" s="41" t="s">
        <v>58</v>
      </c>
      <c r="D32" s="48">
        <v>1982</v>
      </c>
      <c r="E32" s="41"/>
      <c r="F32" s="41" t="s">
        <v>46</v>
      </c>
      <c r="G32" s="48">
        <v>9</v>
      </c>
      <c r="H32" s="48">
        <v>2</v>
      </c>
      <c r="I32" s="45">
        <v>6268.59</v>
      </c>
      <c r="J32" s="44">
        <v>4334.8</v>
      </c>
      <c r="K32" s="50">
        <v>3935.2</v>
      </c>
      <c r="L32" s="51">
        <v>325</v>
      </c>
      <c r="M32" s="51">
        <v>234</v>
      </c>
      <c r="N32" s="44">
        <f>'таблица №2 виды ремонта (2024)'!E26</f>
        <v>7045520</v>
      </c>
      <c r="O32" s="45">
        <v>0</v>
      </c>
      <c r="P32" s="45">
        <v>0</v>
      </c>
      <c r="Q32" s="45">
        <v>0</v>
      </c>
      <c r="R32" s="45">
        <f t="shared" si="3"/>
        <v>7045520</v>
      </c>
      <c r="S32" s="46">
        <v>45657</v>
      </c>
    </row>
    <row r="33" spans="1:19" ht="23.1" customHeight="1" x14ac:dyDescent="0.25">
      <c r="A33" s="40">
        <f t="shared" si="4"/>
        <v>12</v>
      </c>
      <c r="B33" s="41" t="s">
        <v>44</v>
      </c>
      <c r="C33" s="41" t="s">
        <v>59</v>
      </c>
      <c r="D33" s="41">
        <v>1983</v>
      </c>
      <c r="E33" s="41"/>
      <c r="F33" s="41" t="s">
        <v>56</v>
      </c>
      <c r="G33" s="41">
        <v>9</v>
      </c>
      <c r="H33" s="41">
        <v>3</v>
      </c>
      <c r="I33" s="45">
        <v>7420.1</v>
      </c>
      <c r="J33" s="44">
        <v>5787.2</v>
      </c>
      <c r="K33" s="42">
        <v>5631.7</v>
      </c>
      <c r="L33" s="43">
        <v>234</v>
      </c>
      <c r="M33" s="43">
        <v>108</v>
      </c>
      <c r="N33" s="44">
        <f>'таблица №2 виды ремонта (2024)'!E27</f>
        <v>10289437.800000001</v>
      </c>
      <c r="O33" s="45">
        <v>0</v>
      </c>
      <c r="P33" s="45">
        <v>0</v>
      </c>
      <c r="Q33" s="45">
        <v>0</v>
      </c>
      <c r="R33" s="45">
        <f t="shared" si="3"/>
        <v>10289437.800000001</v>
      </c>
      <c r="S33" s="46">
        <v>45657</v>
      </c>
    </row>
    <row r="34" spans="1:19" ht="23.1" customHeight="1" x14ac:dyDescent="0.25">
      <c r="A34" s="40">
        <f t="shared" si="4"/>
        <v>13</v>
      </c>
      <c r="B34" s="41" t="s">
        <v>44</v>
      </c>
      <c r="C34" s="41" t="s">
        <v>60</v>
      </c>
      <c r="D34" s="41">
        <v>1917</v>
      </c>
      <c r="E34" s="41"/>
      <c r="F34" s="41" t="s">
        <v>46</v>
      </c>
      <c r="G34" s="41">
        <v>2</v>
      </c>
      <c r="H34" s="41">
        <v>1</v>
      </c>
      <c r="I34" s="45">
        <v>1658.03</v>
      </c>
      <c r="J34" s="44">
        <v>711.02</v>
      </c>
      <c r="K34" s="42">
        <v>685.62</v>
      </c>
      <c r="L34" s="43">
        <v>35</v>
      </c>
      <c r="M34" s="43">
        <v>24</v>
      </c>
      <c r="N34" s="44">
        <f>'таблица №2 виды ремонта (2024)'!E28</f>
        <v>4163943.85</v>
      </c>
      <c r="O34" s="45">
        <v>0</v>
      </c>
      <c r="P34" s="45">
        <v>0</v>
      </c>
      <c r="Q34" s="45">
        <v>0</v>
      </c>
      <c r="R34" s="45">
        <f t="shared" si="3"/>
        <v>4163943.85</v>
      </c>
      <c r="S34" s="46">
        <v>45657</v>
      </c>
    </row>
    <row r="35" spans="1:19" ht="23.1" customHeight="1" x14ac:dyDescent="0.25">
      <c r="A35" s="40">
        <f t="shared" si="4"/>
        <v>14</v>
      </c>
      <c r="B35" s="41" t="s">
        <v>44</v>
      </c>
      <c r="C35" s="41" t="s">
        <v>61</v>
      </c>
      <c r="D35" s="41">
        <v>1974</v>
      </c>
      <c r="E35" s="41"/>
      <c r="F35" s="41" t="s">
        <v>46</v>
      </c>
      <c r="G35" s="41">
        <v>5</v>
      </c>
      <c r="H35" s="41">
        <v>1</v>
      </c>
      <c r="I35" s="42">
        <v>2383.1999999999998</v>
      </c>
      <c r="J35" s="42">
        <v>1049.4000000000001</v>
      </c>
      <c r="K35" s="42">
        <v>965.2</v>
      </c>
      <c r="L35" s="43">
        <v>99</v>
      </c>
      <c r="M35" s="43">
        <v>79</v>
      </c>
      <c r="N35" s="44">
        <f>'таблица №2 виды ремонта (2024)'!E29</f>
        <v>1211553.4438</v>
      </c>
      <c r="O35" s="45">
        <v>0</v>
      </c>
      <c r="P35" s="45">
        <v>0</v>
      </c>
      <c r="Q35" s="45">
        <v>0</v>
      </c>
      <c r="R35" s="45">
        <f t="shared" si="3"/>
        <v>1211553.4438</v>
      </c>
      <c r="S35" s="46">
        <v>45657</v>
      </c>
    </row>
    <row r="36" spans="1:19" ht="23.1" customHeight="1" x14ac:dyDescent="0.25">
      <c r="A36" s="40">
        <f t="shared" si="4"/>
        <v>15</v>
      </c>
      <c r="B36" s="41" t="s">
        <v>62</v>
      </c>
      <c r="C36" s="41" t="s">
        <v>63</v>
      </c>
      <c r="D36" s="41">
        <v>1968</v>
      </c>
      <c r="E36" s="41"/>
      <c r="F36" s="41" t="s">
        <v>46</v>
      </c>
      <c r="G36" s="41">
        <v>2</v>
      </c>
      <c r="H36" s="41">
        <v>2</v>
      </c>
      <c r="I36" s="42">
        <v>1160.7</v>
      </c>
      <c r="J36" s="42">
        <v>709</v>
      </c>
      <c r="K36" s="42">
        <v>617.70000000000005</v>
      </c>
      <c r="L36" s="43">
        <v>44</v>
      </c>
      <c r="M36" s="43">
        <v>16</v>
      </c>
      <c r="N36" s="44">
        <f>'таблица №2 виды ремонта (2024)'!E30</f>
        <v>3605123.6532000001</v>
      </c>
      <c r="O36" s="45">
        <v>0</v>
      </c>
      <c r="P36" s="45">
        <v>0</v>
      </c>
      <c r="Q36" s="45">
        <v>0</v>
      </c>
      <c r="R36" s="45">
        <f t="shared" si="3"/>
        <v>3605123.6532000001</v>
      </c>
      <c r="S36" s="46">
        <v>45657</v>
      </c>
    </row>
    <row r="37" spans="1:19" ht="23.1" customHeight="1" x14ac:dyDescent="0.25">
      <c r="A37" s="40">
        <f t="shared" si="4"/>
        <v>16</v>
      </c>
      <c r="B37" s="41" t="s">
        <v>62</v>
      </c>
      <c r="C37" s="41" t="s">
        <v>64</v>
      </c>
      <c r="D37" s="41">
        <v>1988</v>
      </c>
      <c r="E37" s="41"/>
      <c r="F37" s="41" t="s">
        <v>46</v>
      </c>
      <c r="G37" s="41">
        <v>3</v>
      </c>
      <c r="H37" s="41">
        <v>1</v>
      </c>
      <c r="I37" s="42">
        <v>1812.3</v>
      </c>
      <c r="J37" s="42">
        <v>1430.3</v>
      </c>
      <c r="K37" s="42">
        <v>1430.3</v>
      </c>
      <c r="L37" s="43">
        <v>87</v>
      </c>
      <c r="M37" s="43">
        <v>36</v>
      </c>
      <c r="N37" s="44">
        <f>'таблица №2 виды ремонта (2024)'!E31</f>
        <v>6766380.1453999998</v>
      </c>
      <c r="O37" s="45">
        <v>0</v>
      </c>
      <c r="P37" s="45">
        <v>0</v>
      </c>
      <c r="Q37" s="45">
        <v>0</v>
      </c>
      <c r="R37" s="45">
        <f t="shared" si="3"/>
        <v>6766380.1453999998</v>
      </c>
      <c r="S37" s="46">
        <v>45657</v>
      </c>
    </row>
    <row r="38" spans="1:19" ht="23.1" customHeight="1" x14ac:dyDescent="0.25">
      <c r="A38" s="40">
        <f t="shared" si="4"/>
        <v>17</v>
      </c>
      <c r="B38" s="41" t="s">
        <v>62</v>
      </c>
      <c r="C38" s="41" t="s">
        <v>65</v>
      </c>
      <c r="D38" s="41">
        <v>1983</v>
      </c>
      <c r="E38" s="41"/>
      <c r="F38" s="41" t="s">
        <v>46</v>
      </c>
      <c r="G38" s="41">
        <v>2</v>
      </c>
      <c r="H38" s="41">
        <v>3</v>
      </c>
      <c r="I38" s="42">
        <v>849.1</v>
      </c>
      <c r="J38" s="42">
        <v>523.1</v>
      </c>
      <c r="K38" s="42">
        <v>523.1</v>
      </c>
      <c r="L38" s="43">
        <v>31</v>
      </c>
      <c r="M38" s="43">
        <v>15</v>
      </c>
      <c r="N38" s="44">
        <f>'таблица №2 виды ремонта (2024)'!E32</f>
        <v>5438189.7755459994</v>
      </c>
      <c r="O38" s="45">
        <v>0</v>
      </c>
      <c r="P38" s="45">
        <v>0</v>
      </c>
      <c r="Q38" s="45">
        <v>0</v>
      </c>
      <c r="R38" s="45">
        <f t="shared" si="3"/>
        <v>5438189.7755459994</v>
      </c>
      <c r="S38" s="46">
        <v>45657</v>
      </c>
    </row>
    <row r="39" spans="1:19" s="23" customFormat="1" ht="23.1" customHeight="1" x14ac:dyDescent="0.25">
      <c r="A39" s="348" t="s">
        <v>66</v>
      </c>
      <c r="B39" s="348"/>
      <c r="C39" s="348"/>
      <c r="D39" s="20" t="s">
        <v>31</v>
      </c>
      <c r="E39" s="20" t="s">
        <v>31</v>
      </c>
      <c r="F39" s="20" t="s">
        <v>31</v>
      </c>
      <c r="G39" s="20" t="s">
        <v>31</v>
      </c>
      <c r="H39" s="20" t="s">
        <v>31</v>
      </c>
      <c r="I39" s="21">
        <f t="shared" ref="I39:R39" si="5">SUM(I40:I47)</f>
        <v>27922.25</v>
      </c>
      <c r="J39" s="21">
        <f t="shared" si="5"/>
        <v>23460.170000000002</v>
      </c>
      <c r="K39" s="21">
        <f t="shared" si="5"/>
        <v>23460.500000000004</v>
      </c>
      <c r="L39" s="22">
        <f t="shared" si="5"/>
        <v>625</v>
      </c>
      <c r="M39" s="22">
        <f t="shared" si="5"/>
        <v>507</v>
      </c>
      <c r="N39" s="21">
        <f t="shared" si="5"/>
        <v>21093728.946090281</v>
      </c>
      <c r="O39" s="21">
        <f t="shared" si="5"/>
        <v>0</v>
      </c>
      <c r="P39" s="21">
        <f t="shared" si="5"/>
        <v>0</v>
      </c>
      <c r="Q39" s="21">
        <f t="shared" si="5"/>
        <v>0</v>
      </c>
      <c r="R39" s="21">
        <f t="shared" si="5"/>
        <v>21093728.946090281</v>
      </c>
      <c r="S39" s="20" t="s">
        <v>31</v>
      </c>
    </row>
    <row r="40" spans="1:19" ht="35.1" customHeight="1" x14ac:dyDescent="0.25">
      <c r="A40" s="11">
        <v>1</v>
      </c>
      <c r="B40" s="13" t="s">
        <v>67</v>
      </c>
      <c r="C40" s="13" t="s">
        <v>68</v>
      </c>
      <c r="D40" s="13">
        <v>1963</v>
      </c>
      <c r="E40" s="13"/>
      <c r="F40" s="11" t="s">
        <v>51</v>
      </c>
      <c r="G40" s="13">
        <v>5</v>
      </c>
      <c r="H40" s="13">
        <v>7</v>
      </c>
      <c r="I40" s="17">
        <v>5967.6</v>
      </c>
      <c r="J40" s="17">
        <v>4521.5</v>
      </c>
      <c r="K40" s="17">
        <v>4253.5</v>
      </c>
      <c r="L40" s="26">
        <v>144</v>
      </c>
      <c r="M40" s="26">
        <v>112</v>
      </c>
      <c r="N40" s="25">
        <f>'таблица №2 виды ремонта (2024)'!E34</f>
        <v>1479960</v>
      </c>
      <c r="O40" s="17">
        <v>0</v>
      </c>
      <c r="P40" s="17">
        <v>0</v>
      </c>
      <c r="Q40" s="17">
        <v>0</v>
      </c>
      <c r="R40" s="15">
        <f t="shared" ref="R40:R47" si="6">N40</f>
        <v>1479960</v>
      </c>
      <c r="S40" s="36">
        <v>45657</v>
      </c>
    </row>
    <row r="41" spans="1:19" ht="35.1" customHeight="1" x14ac:dyDescent="0.25">
      <c r="A41" s="11">
        <f t="shared" si="4"/>
        <v>2</v>
      </c>
      <c r="B41" s="13" t="s">
        <v>67</v>
      </c>
      <c r="C41" s="13" t="s">
        <v>69</v>
      </c>
      <c r="D41" s="13">
        <v>1971</v>
      </c>
      <c r="E41" s="13"/>
      <c r="F41" s="11" t="s">
        <v>51</v>
      </c>
      <c r="G41" s="13">
        <v>2</v>
      </c>
      <c r="H41" s="13">
        <v>2</v>
      </c>
      <c r="I41" s="17">
        <v>790.35</v>
      </c>
      <c r="J41" s="17">
        <v>687</v>
      </c>
      <c r="K41" s="17">
        <v>467.1</v>
      </c>
      <c r="L41" s="26">
        <v>29</v>
      </c>
      <c r="M41" s="26">
        <v>24</v>
      </c>
      <c r="N41" s="25">
        <f>'таблица №2 виды ремонта (2024)'!E35</f>
        <v>1582100</v>
      </c>
      <c r="O41" s="17">
        <v>0</v>
      </c>
      <c r="P41" s="17">
        <v>0</v>
      </c>
      <c r="Q41" s="17">
        <v>0</v>
      </c>
      <c r="R41" s="15">
        <f t="shared" si="6"/>
        <v>1582100</v>
      </c>
      <c r="S41" s="36">
        <v>45657</v>
      </c>
    </row>
    <row r="42" spans="1:19" ht="35.1" customHeight="1" x14ac:dyDescent="0.25">
      <c r="A42" s="11">
        <f t="shared" si="4"/>
        <v>3</v>
      </c>
      <c r="B42" s="13" t="s">
        <v>67</v>
      </c>
      <c r="C42" s="13" t="s">
        <v>70</v>
      </c>
      <c r="D42" s="13">
        <v>1959</v>
      </c>
      <c r="E42" s="13"/>
      <c r="F42" s="11" t="s">
        <v>51</v>
      </c>
      <c r="G42" s="13">
        <v>4</v>
      </c>
      <c r="H42" s="13">
        <v>2</v>
      </c>
      <c r="I42" s="17">
        <v>2780.6</v>
      </c>
      <c r="J42" s="17">
        <v>2209.27</v>
      </c>
      <c r="K42" s="17">
        <v>2780.6</v>
      </c>
      <c r="L42" s="26">
        <v>46</v>
      </c>
      <c r="M42" s="26">
        <v>40</v>
      </c>
      <c r="N42" s="25">
        <f>'таблица №2 виды ремонта (2024)'!E36</f>
        <v>1633170</v>
      </c>
      <c r="O42" s="17">
        <v>0</v>
      </c>
      <c r="P42" s="17">
        <v>0</v>
      </c>
      <c r="Q42" s="17">
        <v>0</v>
      </c>
      <c r="R42" s="15">
        <f t="shared" si="6"/>
        <v>1633170</v>
      </c>
      <c r="S42" s="36">
        <v>45657</v>
      </c>
    </row>
    <row r="43" spans="1:19" ht="35.1" customHeight="1" x14ac:dyDescent="0.25">
      <c r="A43" s="11">
        <f t="shared" si="4"/>
        <v>4</v>
      </c>
      <c r="B43" s="13" t="s">
        <v>67</v>
      </c>
      <c r="C43" s="13" t="s">
        <v>71</v>
      </c>
      <c r="D43" s="13">
        <v>1993</v>
      </c>
      <c r="E43" s="13"/>
      <c r="F43" s="11" t="s">
        <v>51</v>
      </c>
      <c r="G43" s="13">
        <v>2</v>
      </c>
      <c r="H43" s="13">
        <v>3</v>
      </c>
      <c r="I43" s="17">
        <v>928.4</v>
      </c>
      <c r="J43" s="17">
        <v>868.7</v>
      </c>
      <c r="K43" s="17">
        <v>868.7</v>
      </c>
      <c r="L43" s="26">
        <v>34</v>
      </c>
      <c r="M43" s="26">
        <v>31</v>
      </c>
      <c r="N43" s="25">
        <f>'таблица №2 виды ремонта (2024)'!E37</f>
        <v>2552430</v>
      </c>
      <c r="O43" s="17">
        <v>0</v>
      </c>
      <c r="P43" s="17">
        <v>0</v>
      </c>
      <c r="Q43" s="17">
        <v>0</v>
      </c>
      <c r="R43" s="15">
        <f t="shared" si="6"/>
        <v>2552430</v>
      </c>
      <c r="S43" s="36">
        <v>45657</v>
      </c>
    </row>
    <row r="44" spans="1:19" ht="35.1" customHeight="1" x14ac:dyDescent="0.25">
      <c r="A44" s="11">
        <f t="shared" si="4"/>
        <v>5</v>
      </c>
      <c r="B44" s="13" t="s">
        <v>67</v>
      </c>
      <c r="C44" s="13" t="s">
        <v>72</v>
      </c>
      <c r="D44" s="13">
        <v>1990</v>
      </c>
      <c r="E44" s="13"/>
      <c r="F44" s="11" t="s">
        <v>51</v>
      </c>
      <c r="G44" s="13">
        <v>5</v>
      </c>
      <c r="H44" s="13">
        <v>9</v>
      </c>
      <c r="I44" s="17">
        <v>8499.5</v>
      </c>
      <c r="J44" s="17">
        <v>6277.6</v>
      </c>
      <c r="K44" s="17">
        <v>6188.5</v>
      </c>
      <c r="L44" s="26">
        <v>132</v>
      </c>
      <c r="M44" s="26">
        <v>122</v>
      </c>
      <c r="N44" s="25">
        <f>'таблица №2 виды ремонта (2024)'!E38</f>
        <v>2092800</v>
      </c>
      <c r="O44" s="17">
        <v>0</v>
      </c>
      <c r="P44" s="17">
        <v>0</v>
      </c>
      <c r="Q44" s="17">
        <v>0</v>
      </c>
      <c r="R44" s="15">
        <f t="shared" si="6"/>
        <v>2092800</v>
      </c>
      <c r="S44" s="36">
        <v>45657</v>
      </c>
    </row>
    <row r="45" spans="1:19" ht="35.1" customHeight="1" x14ac:dyDescent="0.25">
      <c r="A45" s="11">
        <f t="shared" si="4"/>
        <v>6</v>
      </c>
      <c r="B45" s="13" t="s">
        <v>67</v>
      </c>
      <c r="C45" s="13" t="s">
        <v>73</v>
      </c>
      <c r="D45" s="13">
        <v>1968</v>
      </c>
      <c r="E45" s="13"/>
      <c r="F45" s="11" t="s">
        <v>51</v>
      </c>
      <c r="G45" s="13">
        <v>5</v>
      </c>
      <c r="H45" s="13">
        <v>4</v>
      </c>
      <c r="I45" s="17">
        <v>3483.5</v>
      </c>
      <c r="J45" s="17">
        <v>3483.5</v>
      </c>
      <c r="K45" s="17">
        <v>3483.5</v>
      </c>
      <c r="L45" s="26">
        <v>80</v>
      </c>
      <c r="M45" s="26">
        <v>70</v>
      </c>
      <c r="N45" s="25">
        <f>'таблица №2 виды ремонта (2024)'!E39</f>
        <v>1888520</v>
      </c>
      <c r="O45" s="17">
        <v>0</v>
      </c>
      <c r="P45" s="17">
        <v>0</v>
      </c>
      <c r="Q45" s="17">
        <v>0</v>
      </c>
      <c r="R45" s="15">
        <f t="shared" si="6"/>
        <v>1888520</v>
      </c>
      <c r="S45" s="36">
        <v>45657</v>
      </c>
    </row>
    <row r="46" spans="1:19" ht="35.1" customHeight="1" x14ac:dyDescent="0.25">
      <c r="A46" s="11">
        <f t="shared" si="4"/>
        <v>7</v>
      </c>
      <c r="B46" s="13" t="s">
        <v>67</v>
      </c>
      <c r="C46" s="13" t="s">
        <v>74</v>
      </c>
      <c r="D46" s="13">
        <v>1975</v>
      </c>
      <c r="E46" s="13"/>
      <c r="F46" s="11" t="s">
        <v>51</v>
      </c>
      <c r="G46" s="13">
        <v>5</v>
      </c>
      <c r="H46" s="13">
        <v>6</v>
      </c>
      <c r="I46" s="17">
        <v>4543.8999999999996</v>
      </c>
      <c r="J46" s="17">
        <v>4543.8999999999996</v>
      </c>
      <c r="K46" s="17">
        <v>4549.8999999999996</v>
      </c>
      <c r="L46" s="26">
        <v>126</v>
      </c>
      <c r="M46" s="26">
        <v>77</v>
      </c>
      <c r="N46" s="25">
        <f>'таблица №2 виды ремонта (2024)'!E40</f>
        <v>1582100</v>
      </c>
      <c r="O46" s="17">
        <v>0</v>
      </c>
      <c r="P46" s="17">
        <v>0</v>
      </c>
      <c r="Q46" s="17">
        <v>0</v>
      </c>
      <c r="R46" s="15">
        <f t="shared" si="6"/>
        <v>1582100</v>
      </c>
      <c r="S46" s="36">
        <v>45657</v>
      </c>
    </row>
    <row r="47" spans="1:19" ht="35.1" customHeight="1" x14ac:dyDescent="0.25">
      <c r="A47" s="11">
        <f t="shared" si="4"/>
        <v>8</v>
      </c>
      <c r="B47" s="13" t="s">
        <v>67</v>
      </c>
      <c r="C47" s="13" t="s">
        <v>75</v>
      </c>
      <c r="D47" s="13">
        <v>1975</v>
      </c>
      <c r="E47" s="13"/>
      <c r="F47" s="11" t="s">
        <v>51</v>
      </c>
      <c r="G47" s="13">
        <v>2</v>
      </c>
      <c r="H47" s="13">
        <v>3</v>
      </c>
      <c r="I47" s="17">
        <v>928.4</v>
      </c>
      <c r="J47" s="17">
        <v>868.7</v>
      </c>
      <c r="K47" s="17">
        <v>868.7</v>
      </c>
      <c r="L47" s="26">
        <v>34</v>
      </c>
      <c r="M47" s="26">
        <v>31</v>
      </c>
      <c r="N47" s="25">
        <f>'таблица №2 виды ремонта (2024)'!E41</f>
        <v>8282648.9460902801</v>
      </c>
      <c r="O47" s="17">
        <v>0</v>
      </c>
      <c r="P47" s="17">
        <v>0</v>
      </c>
      <c r="Q47" s="17">
        <v>0</v>
      </c>
      <c r="R47" s="15">
        <f t="shared" si="6"/>
        <v>8282648.9460902801</v>
      </c>
      <c r="S47" s="36">
        <v>45657</v>
      </c>
    </row>
    <row r="48" spans="1:19" s="23" customFormat="1" ht="27.95" customHeight="1" x14ac:dyDescent="0.25">
      <c r="A48" s="348" t="s">
        <v>76</v>
      </c>
      <c r="B48" s="348"/>
      <c r="C48" s="348"/>
      <c r="D48" s="20" t="s">
        <v>31</v>
      </c>
      <c r="E48" s="20" t="s">
        <v>31</v>
      </c>
      <c r="F48" s="20" t="s">
        <v>31</v>
      </c>
      <c r="G48" s="20" t="s">
        <v>31</v>
      </c>
      <c r="H48" s="20" t="s">
        <v>31</v>
      </c>
      <c r="I48" s="21">
        <f t="shared" ref="I48:R48" si="7">SUM(I49:I51)</f>
        <v>9014.369999999999</v>
      </c>
      <c r="J48" s="21">
        <f t="shared" si="7"/>
        <v>6961.1</v>
      </c>
      <c r="K48" s="21">
        <f t="shared" si="7"/>
        <v>6961.1</v>
      </c>
      <c r="L48" s="22">
        <f t="shared" si="7"/>
        <v>251</v>
      </c>
      <c r="M48" s="22">
        <f t="shared" si="7"/>
        <v>167</v>
      </c>
      <c r="N48" s="21">
        <f t="shared" si="7"/>
        <v>14883974.863600001</v>
      </c>
      <c r="O48" s="21">
        <f t="shared" si="7"/>
        <v>0</v>
      </c>
      <c r="P48" s="21">
        <f t="shared" si="7"/>
        <v>0</v>
      </c>
      <c r="Q48" s="21">
        <f t="shared" si="7"/>
        <v>0</v>
      </c>
      <c r="R48" s="21">
        <f t="shared" si="7"/>
        <v>14883974.863600001</v>
      </c>
      <c r="S48" s="20" t="s">
        <v>31</v>
      </c>
    </row>
    <row r="49" spans="1:19" ht="35.1" customHeight="1" x14ac:dyDescent="0.25">
      <c r="A49" s="13">
        <v>1</v>
      </c>
      <c r="B49" s="11" t="s">
        <v>77</v>
      </c>
      <c r="C49" s="40" t="s">
        <v>78</v>
      </c>
      <c r="D49" s="40">
        <v>1978</v>
      </c>
      <c r="E49" s="40"/>
      <c r="F49" s="11" t="s">
        <v>51</v>
      </c>
      <c r="G49" s="40">
        <v>5</v>
      </c>
      <c r="H49" s="40">
        <v>4</v>
      </c>
      <c r="I49" s="44">
        <v>3754.9</v>
      </c>
      <c r="J49" s="44">
        <v>2614.6999999999998</v>
      </c>
      <c r="K49" s="44">
        <v>2614.6999999999998</v>
      </c>
      <c r="L49" s="52">
        <v>107</v>
      </c>
      <c r="M49" s="52">
        <v>71</v>
      </c>
      <c r="N49" s="44">
        <f>'таблица №2 виды ремонта (2024)'!E43</f>
        <v>5648394.5186000001</v>
      </c>
      <c r="O49" s="44">
        <v>0</v>
      </c>
      <c r="P49" s="44">
        <v>0</v>
      </c>
      <c r="Q49" s="44">
        <v>0</v>
      </c>
      <c r="R49" s="53">
        <f t="shared" ref="R49:R51" si="8">N49</f>
        <v>5648394.5186000001</v>
      </c>
      <c r="S49" s="36">
        <v>45657</v>
      </c>
    </row>
    <row r="50" spans="1:19" ht="35.1" customHeight="1" x14ac:dyDescent="0.25">
      <c r="A50" s="13">
        <f t="shared" si="4"/>
        <v>2</v>
      </c>
      <c r="B50" s="11" t="s">
        <v>77</v>
      </c>
      <c r="C50" s="40" t="s">
        <v>79</v>
      </c>
      <c r="D50" s="40">
        <v>1968</v>
      </c>
      <c r="E50" s="40"/>
      <c r="F50" s="11" t="s">
        <v>51</v>
      </c>
      <c r="G50" s="40">
        <v>5</v>
      </c>
      <c r="H50" s="40">
        <v>3</v>
      </c>
      <c r="I50" s="44">
        <v>2581.27</v>
      </c>
      <c r="J50" s="44">
        <v>2384</v>
      </c>
      <c r="K50" s="44">
        <v>2384</v>
      </c>
      <c r="L50" s="52">
        <v>61</v>
      </c>
      <c r="M50" s="52">
        <v>48</v>
      </c>
      <c r="N50" s="44">
        <f>'таблица №2 виды ремонта (2024)'!E44</f>
        <v>4626799.4312000005</v>
      </c>
      <c r="O50" s="44">
        <v>0</v>
      </c>
      <c r="P50" s="44">
        <v>0</v>
      </c>
      <c r="Q50" s="44">
        <v>0</v>
      </c>
      <c r="R50" s="53">
        <f t="shared" si="8"/>
        <v>4626799.4312000005</v>
      </c>
      <c r="S50" s="36">
        <v>45657</v>
      </c>
    </row>
    <row r="51" spans="1:19" ht="35.1" customHeight="1" x14ac:dyDescent="0.25">
      <c r="A51" s="13">
        <f t="shared" si="4"/>
        <v>3</v>
      </c>
      <c r="B51" s="11" t="s">
        <v>77</v>
      </c>
      <c r="C51" s="40" t="s">
        <v>80</v>
      </c>
      <c r="D51" s="40">
        <v>1963</v>
      </c>
      <c r="E51" s="40"/>
      <c r="F51" s="11" t="s">
        <v>51</v>
      </c>
      <c r="G51" s="40">
        <v>4</v>
      </c>
      <c r="H51" s="40">
        <v>3</v>
      </c>
      <c r="I51" s="44">
        <v>2678.2</v>
      </c>
      <c r="J51" s="44">
        <v>1962.4</v>
      </c>
      <c r="K51" s="44">
        <v>1962.4</v>
      </c>
      <c r="L51" s="52">
        <v>83</v>
      </c>
      <c r="M51" s="52">
        <v>48</v>
      </c>
      <c r="N51" s="44">
        <f>'таблица №2 виды ремонта (2024)'!E45</f>
        <v>4608780.9138000002</v>
      </c>
      <c r="O51" s="44">
        <v>0</v>
      </c>
      <c r="P51" s="44">
        <v>0</v>
      </c>
      <c r="Q51" s="44">
        <v>0</v>
      </c>
      <c r="R51" s="53">
        <f t="shared" si="8"/>
        <v>4608780.9138000002</v>
      </c>
      <c r="S51" s="36">
        <v>45657</v>
      </c>
    </row>
    <row r="52" spans="1:19" s="23" customFormat="1" ht="27.95" customHeight="1" x14ac:dyDescent="0.25">
      <c r="A52" s="348" t="s">
        <v>81</v>
      </c>
      <c r="B52" s="348"/>
      <c r="C52" s="348"/>
      <c r="D52" s="54" t="s">
        <v>31</v>
      </c>
      <c r="E52" s="54" t="s">
        <v>31</v>
      </c>
      <c r="F52" s="54" t="s">
        <v>31</v>
      </c>
      <c r="G52" s="54" t="s">
        <v>31</v>
      </c>
      <c r="H52" s="54" t="s">
        <v>31</v>
      </c>
      <c r="I52" s="55">
        <f t="shared" ref="I52:R52" si="9">SUM(I53)</f>
        <v>1729.7</v>
      </c>
      <c r="J52" s="55">
        <f t="shared" si="9"/>
        <v>1156.5999999999999</v>
      </c>
      <c r="K52" s="55">
        <f t="shared" si="9"/>
        <v>1156.5999999999999</v>
      </c>
      <c r="L52" s="56">
        <f t="shared" si="9"/>
        <v>52</v>
      </c>
      <c r="M52" s="56">
        <f t="shared" si="9"/>
        <v>24</v>
      </c>
      <c r="N52" s="55">
        <f t="shared" si="9"/>
        <v>1234583.9709999999</v>
      </c>
      <c r="O52" s="55">
        <f t="shared" si="9"/>
        <v>0</v>
      </c>
      <c r="P52" s="55">
        <f t="shared" si="9"/>
        <v>0</v>
      </c>
      <c r="Q52" s="55">
        <f t="shared" si="9"/>
        <v>0</v>
      </c>
      <c r="R52" s="55">
        <f t="shared" si="9"/>
        <v>1234583.9709999999</v>
      </c>
      <c r="S52" s="57" t="s">
        <v>31</v>
      </c>
    </row>
    <row r="53" spans="1:19" ht="27.95" customHeight="1" x14ac:dyDescent="0.25">
      <c r="A53" s="11">
        <v>1</v>
      </c>
      <c r="B53" s="11" t="s">
        <v>82</v>
      </c>
      <c r="C53" s="58" t="s">
        <v>83</v>
      </c>
      <c r="D53" s="59">
        <v>1987</v>
      </c>
      <c r="E53" s="59">
        <v>1987</v>
      </c>
      <c r="F53" s="58" t="s">
        <v>39</v>
      </c>
      <c r="G53" s="13">
        <v>3</v>
      </c>
      <c r="H53" s="13">
        <v>3</v>
      </c>
      <c r="I53" s="60">
        <v>1729.7</v>
      </c>
      <c r="J53" s="60">
        <v>1156.5999999999999</v>
      </c>
      <c r="K53" s="60">
        <v>1156.5999999999999</v>
      </c>
      <c r="L53" s="61">
        <v>52</v>
      </c>
      <c r="M53" s="61">
        <v>24</v>
      </c>
      <c r="N53" s="17">
        <f>'таблица №2 виды ремонта (2024)'!E47</f>
        <v>1234583.9709999999</v>
      </c>
      <c r="O53" s="17">
        <v>0</v>
      </c>
      <c r="P53" s="17">
        <v>0</v>
      </c>
      <c r="Q53" s="17">
        <v>0</v>
      </c>
      <c r="R53" s="17">
        <f>N53</f>
        <v>1234583.9709999999</v>
      </c>
      <c r="S53" s="36">
        <v>45657</v>
      </c>
    </row>
    <row r="54" spans="1:19" s="23" customFormat="1" ht="27.95" customHeight="1" x14ac:dyDescent="0.25">
      <c r="A54" s="348" t="s">
        <v>84</v>
      </c>
      <c r="B54" s="348"/>
      <c r="C54" s="348"/>
      <c r="D54" s="20" t="s">
        <v>31</v>
      </c>
      <c r="E54" s="20" t="s">
        <v>31</v>
      </c>
      <c r="F54" s="20" t="s">
        <v>31</v>
      </c>
      <c r="G54" s="20" t="s">
        <v>31</v>
      </c>
      <c r="H54" s="20" t="s">
        <v>31</v>
      </c>
      <c r="I54" s="21">
        <f t="shared" ref="I54:R54" si="10">SUM(I55)</f>
        <v>981</v>
      </c>
      <c r="J54" s="21">
        <f t="shared" si="10"/>
        <v>930.4</v>
      </c>
      <c r="K54" s="21">
        <f t="shared" si="10"/>
        <v>930.4</v>
      </c>
      <c r="L54" s="22">
        <f t="shared" si="10"/>
        <v>41</v>
      </c>
      <c r="M54" s="22">
        <f t="shared" si="10"/>
        <v>22</v>
      </c>
      <c r="N54" s="21">
        <f t="shared" si="10"/>
        <v>4142133.1195360003</v>
      </c>
      <c r="O54" s="21">
        <f t="shared" si="10"/>
        <v>0</v>
      </c>
      <c r="P54" s="21">
        <f t="shared" si="10"/>
        <v>0</v>
      </c>
      <c r="Q54" s="21">
        <f t="shared" si="10"/>
        <v>0</v>
      </c>
      <c r="R54" s="21">
        <f t="shared" si="10"/>
        <v>4142133.1195360003</v>
      </c>
      <c r="S54" s="20" t="s">
        <v>31</v>
      </c>
    </row>
    <row r="55" spans="1:19" ht="35.1" customHeight="1" x14ac:dyDescent="0.25">
      <c r="A55" s="11">
        <v>1</v>
      </c>
      <c r="B55" s="62" t="s">
        <v>85</v>
      </c>
      <c r="C55" s="62" t="s">
        <v>86</v>
      </c>
      <c r="D55" s="62">
        <v>1972</v>
      </c>
      <c r="E55" s="62"/>
      <c r="F55" s="62" t="s">
        <v>51</v>
      </c>
      <c r="G55" s="62">
        <v>2</v>
      </c>
      <c r="H55" s="62">
        <v>3</v>
      </c>
      <c r="I55" s="45">
        <v>981</v>
      </c>
      <c r="J55" s="63">
        <v>930.4</v>
      </c>
      <c r="K55" s="63">
        <v>930.4</v>
      </c>
      <c r="L55" s="64">
        <v>41</v>
      </c>
      <c r="M55" s="65">
        <v>22</v>
      </c>
      <c r="N55" s="63">
        <f>'таблица №2 виды ремонта (2024)'!E49</f>
        <v>4142133.1195360003</v>
      </c>
      <c r="O55" s="63">
        <v>0</v>
      </c>
      <c r="P55" s="63">
        <v>0</v>
      </c>
      <c r="Q55" s="63">
        <v>0</v>
      </c>
      <c r="R55" s="63">
        <f>N55</f>
        <v>4142133.1195360003</v>
      </c>
      <c r="S55" s="66">
        <v>45657</v>
      </c>
    </row>
    <row r="56" spans="1:19" s="23" customFormat="1" ht="27.95" customHeight="1" x14ac:dyDescent="0.25">
      <c r="A56" s="348" t="s">
        <v>87</v>
      </c>
      <c r="B56" s="348"/>
      <c r="C56" s="348"/>
      <c r="D56" s="54" t="s">
        <v>31</v>
      </c>
      <c r="E56" s="54" t="s">
        <v>31</v>
      </c>
      <c r="F56" s="54" t="s">
        <v>31</v>
      </c>
      <c r="G56" s="54" t="s">
        <v>31</v>
      </c>
      <c r="H56" s="54" t="s">
        <v>31</v>
      </c>
      <c r="I56" s="55">
        <f t="shared" ref="I56:R56" si="11">SUM(I57:I58)</f>
        <v>1722.9</v>
      </c>
      <c r="J56" s="55">
        <f t="shared" si="11"/>
        <v>1597</v>
      </c>
      <c r="K56" s="55">
        <f t="shared" si="11"/>
        <v>1597</v>
      </c>
      <c r="L56" s="56">
        <f t="shared" si="11"/>
        <v>65</v>
      </c>
      <c r="M56" s="56">
        <f t="shared" si="11"/>
        <v>38</v>
      </c>
      <c r="N56" s="55">
        <f t="shared" si="11"/>
        <v>5812148.8202082003</v>
      </c>
      <c r="O56" s="55">
        <f t="shared" si="11"/>
        <v>0</v>
      </c>
      <c r="P56" s="55">
        <f t="shared" si="11"/>
        <v>0</v>
      </c>
      <c r="Q56" s="55">
        <f t="shared" si="11"/>
        <v>0</v>
      </c>
      <c r="R56" s="55">
        <f t="shared" si="11"/>
        <v>5812148.8202082003</v>
      </c>
      <c r="S56" s="57" t="s">
        <v>31</v>
      </c>
    </row>
    <row r="57" spans="1:19" ht="27.95" customHeight="1" x14ac:dyDescent="0.25">
      <c r="A57" s="11">
        <v>1</v>
      </c>
      <c r="B57" s="11" t="s">
        <v>88</v>
      </c>
      <c r="C57" s="58" t="s">
        <v>89</v>
      </c>
      <c r="D57" s="59">
        <v>1962</v>
      </c>
      <c r="E57" s="13"/>
      <c r="F57" s="24" t="s">
        <v>39</v>
      </c>
      <c r="G57" s="24">
        <v>2</v>
      </c>
      <c r="H57" s="24">
        <v>3</v>
      </c>
      <c r="I57" s="25">
        <v>964</v>
      </c>
      <c r="J57" s="25">
        <v>896.5</v>
      </c>
      <c r="K57" s="25">
        <v>896.5</v>
      </c>
      <c r="L57" s="30">
        <v>40</v>
      </c>
      <c r="M57" s="26">
        <v>22</v>
      </c>
      <c r="N57" s="17">
        <f>'таблица №2 виды ремонта (2024)'!E51</f>
        <v>2281869.5665500001</v>
      </c>
      <c r="O57" s="17">
        <v>0</v>
      </c>
      <c r="P57" s="17">
        <v>0</v>
      </c>
      <c r="Q57" s="17">
        <v>0</v>
      </c>
      <c r="R57" s="17">
        <f t="shared" ref="R57:R58" si="12">N57</f>
        <v>2281869.5665500001</v>
      </c>
      <c r="S57" s="36">
        <v>45657</v>
      </c>
    </row>
    <row r="58" spans="1:19" ht="27.95" customHeight="1" x14ac:dyDescent="0.25">
      <c r="A58" s="11">
        <v>2</v>
      </c>
      <c r="B58" s="11" t="s">
        <v>88</v>
      </c>
      <c r="C58" s="58" t="s">
        <v>90</v>
      </c>
      <c r="D58" s="59">
        <v>1974</v>
      </c>
      <c r="E58" s="13"/>
      <c r="F58" s="24" t="s">
        <v>39</v>
      </c>
      <c r="G58" s="24">
        <v>2</v>
      </c>
      <c r="H58" s="24">
        <v>2</v>
      </c>
      <c r="I58" s="25">
        <v>758.9</v>
      </c>
      <c r="J58" s="25">
        <v>700.5</v>
      </c>
      <c r="K58" s="25">
        <v>700.5</v>
      </c>
      <c r="L58" s="30">
        <v>25</v>
      </c>
      <c r="M58" s="26">
        <v>16</v>
      </c>
      <c r="N58" s="17">
        <f>'таблица №2 виды ремонта (2024)'!E52</f>
        <v>3530279.2536582001</v>
      </c>
      <c r="O58" s="17">
        <v>0</v>
      </c>
      <c r="P58" s="17">
        <v>0</v>
      </c>
      <c r="Q58" s="17">
        <v>0</v>
      </c>
      <c r="R58" s="17">
        <f t="shared" si="12"/>
        <v>3530279.2536582001</v>
      </c>
      <c r="S58" s="36">
        <v>45657</v>
      </c>
    </row>
    <row r="59" spans="1:19" s="23" customFormat="1" ht="27.95" customHeight="1" x14ac:dyDescent="0.25">
      <c r="A59" s="349" t="s">
        <v>91</v>
      </c>
      <c r="B59" s="349"/>
      <c r="C59" s="349"/>
      <c r="D59" s="20" t="s">
        <v>31</v>
      </c>
      <c r="E59" s="20" t="s">
        <v>31</v>
      </c>
      <c r="F59" s="20" t="s">
        <v>31</v>
      </c>
      <c r="G59" s="20" t="s">
        <v>31</v>
      </c>
      <c r="H59" s="20" t="s">
        <v>31</v>
      </c>
      <c r="I59" s="28">
        <f t="shared" ref="I59:R59" si="13">SUM(I60:I62)</f>
        <v>4845.5</v>
      </c>
      <c r="J59" s="28">
        <f t="shared" si="13"/>
        <v>3067.4</v>
      </c>
      <c r="K59" s="28">
        <f t="shared" si="13"/>
        <v>4203.7999999999993</v>
      </c>
      <c r="L59" s="29">
        <f t="shared" si="13"/>
        <v>194</v>
      </c>
      <c r="M59" s="29">
        <f t="shared" si="13"/>
        <v>85</v>
      </c>
      <c r="N59" s="28">
        <f t="shared" si="13"/>
        <v>15422444.482519999</v>
      </c>
      <c r="O59" s="28">
        <f t="shared" si="13"/>
        <v>0</v>
      </c>
      <c r="P59" s="28">
        <f t="shared" si="13"/>
        <v>0</v>
      </c>
      <c r="Q59" s="28">
        <f t="shared" si="13"/>
        <v>0</v>
      </c>
      <c r="R59" s="28">
        <f t="shared" si="13"/>
        <v>15422444.482519999</v>
      </c>
      <c r="S59" s="20" t="s">
        <v>31</v>
      </c>
    </row>
    <row r="60" spans="1:19" ht="38.25" customHeight="1" x14ac:dyDescent="0.25">
      <c r="A60" s="13">
        <v>1</v>
      </c>
      <c r="B60" s="11" t="s">
        <v>92</v>
      </c>
      <c r="C60" s="13" t="s">
        <v>93</v>
      </c>
      <c r="D60" s="13">
        <v>1990</v>
      </c>
      <c r="E60" s="13"/>
      <c r="F60" s="13" t="s">
        <v>94</v>
      </c>
      <c r="G60" s="13">
        <v>3</v>
      </c>
      <c r="H60" s="13">
        <v>3</v>
      </c>
      <c r="I60" s="25">
        <v>2592</v>
      </c>
      <c r="J60" s="25">
        <v>1011.2</v>
      </c>
      <c r="K60" s="25">
        <v>2222.6999999999998</v>
      </c>
      <c r="L60" s="26">
        <v>100</v>
      </c>
      <c r="M60" s="26">
        <v>42</v>
      </c>
      <c r="N60" s="17">
        <f>'таблица №2 виды ремонта (2024)'!E54</f>
        <v>8340531.8166680001</v>
      </c>
      <c r="O60" s="34">
        <v>0</v>
      </c>
      <c r="P60" s="34">
        <v>0</v>
      </c>
      <c r="Q60" s="34">
        <v>0</v>
      </c>
      <c r="R60" s="17">
        <f t="shared" ref="R60:R62" si="14">N60</f>
        <v>8340531.8166680001</v>
      </c>
      <c r="S60" s="36">
        <v>45657</v>
      </c>
    </row>
    <row r="61" spans="1:19" ht="35.1" customHeight="1" x14ac:dyDescent="0.25">
      <c r="A61" s="13">
        <f t="shared" si="4"/>
        <v>2</v>
      </c>
      <c r="B61" s="11" t="s">
        <v>95</v>
      </c>
      <c r="C61" s="13" t="s">
        <v>96</v>
      </c>
      <c r="D61" s="13">
        <v>1990</v>
      </c>
      <c r="E61" s="13"/>
      <c r="F61" s="13" t="s">
        <v>94</v>
      </c>
      <c r="G61" s="13">
        <v>3</v>
      </c>
      <c r="H61" s="13">
        <v>3</v>
      </c>
      <c r="I61" s="17">
        <v>1479.9</v>
      </c>
      <c r="J61" s="17">
        <v>1342.2</v>
      </c>
      <c r="K61" s="17">
        <v>1342.2</v>
      </c>
      <c r="L61" s="26">
        <v>59</v>
      </c>
      <c r="M61" s="26">
        <v>27</v>
      </c>
      <c r="N61" s="17">
        <f>'таблица №2 виды ремонта (2024)'!E55</f>
        <v>3621250.8442199999</v>
      </c>
      <c r="O61" s="34">
        <v>0</v>
      </c>
      <c r="P61" s="34">
        <v>0</v>
      </c>
      <c r="Q61" s="34">
        <v>0</v>
      </c>
      <c r="R61" s="17">
        <f t="shared" si="14"/>
        <v>3621250.8442199999</v>
      </c>
      <c r="S61" s="67">
        <v>45657</v>
      </c>
    </row>
    <row r="62" spans="1:19" ht="35.1" customHeight="1" x14ac:dyDescent="0.25">
      <c r="A62" s="13">
        <f t="shared" si="4"/>
        <v>3</v>
      </c>
      <c r="B62" s="68" t="s">
        <v>97</v>
      </c>
      <c r="C62" s="68" t="s">
        <v>98</v>
      </c>
      <c r="D62" s="68">
        <v>1970</v>
      </c>
      <c r="E62" s="68" t="s">
        <v>99</v>
      </c>
      <c r="F62" s="69" t="s">
        <v>94</v>
      </c>
      <c r="G62" s="68">
        <v>2</v>
      </c>
      <c r="H62" s="68">
        <v>2</v>
      </c>
      <c r="I62" s="17">
        <v>773.6</v>
      </c>
      <c r="J62" s="70">
        <v>714</v>
      </c>
      <c r="K62" s="70">
        <v>638.9</v>
      </c>
      <c r="L62" s="71">
        <v>35</v>
      </c>
      <c r="M62" s="71">
        <v>16</v>
      </c>
      <c r="N62" s="17">
        <f>'таблица №2 виды ремонта (2024)'!E56</f>
        <v>3460661.8216319997</v>
      </c>
      <c r="O62" s="34">
        <v>0</v>
      </c>
      <c r="P62" s="34">
        <v>0</v>
      </c>
      <c r="Q62" s="34">
        <v>0</v>
      </c>
      <c r="R62" s="17">
        <f t="shared" si="14"/>
        <v>3460661.8216319997</v>
      </c>
      <c r="S62" s="67">
        <v>45657</v>
      </c>
    </row>
    <row r="63" spans="1:19" ht="23.1" customHeight="1" x14ac:dyDescent="0.25">
      <c r="A63" s="349" t="s">
        <v>100</v>
      </c>
      <c r="B63" s="349"/>
      <c r="C63" s="349"/>
      <c r="D63" s="20" t="s">
        <v>31</v>
      </c>
      <c r="E63" s="20" t="s">
        <v>31</v>
      </c>
      <c r="F63" s="20" t="s">
        <v>31</v>
      </c>
      <c r="G63" s="20" t="s">
        <v>31</v>
      </c>
      <c r="H63" s="20" t="s">
        <v>31</v>
      </c>
      <c r="I63" s="28">
        <f t="shared" ref="I63:R63" si="15">SUM(I64)</f>
        <v>3931.8</v>
      </c>
      <c r="J63" s="28">
        <f t="shared" si="15"/>
        <v>2163.3000000000002</v>
      </c>
      <c r="K63" s="28">
        <f t="shared" si="15"/>
        <v>2163.3000000000002</v>
      </c>
      <c r="L63" s="29">
        <f t="shared" si="15"/>
        <v>68</v>
      </c>
      <c r="M63" s="29">
        <f t="shared" si="15"/>
        <v>34</v>
      </c>
      <c r="N63" s="28">
        <f t="shared" si="15"/>
        <v>7460822.7348199999</v>
      </c>
      <c r="O63" s="28">
        <f t="shared" si="15"/>
        <v>0</v>
      </c>
      <c r="P63" s="28">
        <f t="shared" si="15"/>
        <v>0</v>
      </c>
      <c r="Q63" s="28">
        <f t="shared" si="15"/>
        <v>0</v>
      </c>
      <c r="R63" s="28">
        <f t="shared" si="15"/>
        <v>7460822.7348199999</v>
      </c>
      <c r="S63" s="72" t="s">
        <v>31</v>
      </c>
    </row>
    <row r="64" spans="1:19" ht="23.1" customHeight="1" x14ac:dyDescent="0.25">
      <c r="A64" s="13">
        <v>1</v>
      </c>
      <c r="B64" s="11" t="s">
        <v>101</v>
      </c>
      <c r="C64" s="11" t="s">
        <v>102</v>
      </c>
      <c r="D64" s="13">
        <v>1983</v>
      </c>
      <c r="E64" s="13"/>
      <c r="F64" s="13" t="s">
        <v>39</v>
      </c>
      <c r="G64" s="13">
        <v>5</v>
      </c>
      <c r="H64" s="13">
        <v>1</v>
      </c>
      <c r="I64" s="17">
        <v>3931.8</v>
      </c>
      <c r="J64" s="17">
        <v>2163.3000000000002</v>
      </c>
      <c r="K64" s="17">
        <v>2163.3000000000002</v>
      </c>
      <c r="L64" s="26">
        <v>68</v>
      </c>
      <c r="M64" s="26">
        <v>34</v>
      </c>
      <c r="N64" s="17">
        <f>'таблица №2 виды ремонта (2024)'!E58</f>
        <v>7460822.7348199999</v>
      </c>
      <c r="O64" s="34">
        <v>0</v>
      </c>
      <c r="P64" s="34">
        <v>0</v>
      </c>
      <c r="Q64" s="34">
        <v>0</v>
      </c>
      <c r="R64" s="15">
        <f>N64</f>
        <v>7460822.7348199999</v>
      </c>
      <c r="S64" s="67">
        <v>45657</v>
      </c>
    </row>
    <row r="65" spans="1:19" s="23" customFormat="1" ht="23.1" customHeight="1" x14ac:dyDescent="0.25">
      <c r="A65" s="349" t="s">
        <v>103</v>
      </c>
      <c r="B65" s="349"/>
      <c r="C65" s="349"/>
      <c r="D65" s="19" t="s">
        <v>31</v>
      </c>
      <c r="E65" s="19" t="s">
        <v>31</v>
      </c>
      <c r="F65" s="19" t="s">
        <v>31</v>
      </c>
      <c r="G65" s="19" t="s">
        <v>31</v>
      </c>
      <c r="H65" s="19" t="s">
        <v>31</v>
      </c>
      <c r="I65" s="21">
        <f t="shared" ref="I65:R65" si="16">SUM(I66:I68)</f>
        <v>2219.92</v>
      </c>
      <c r="J65" s="21">
        <f t="shared" si="16"/>
        <v>2219.92</v>
      </c>
      <c r="K65" s="21">
        <f t="shared" si="16"/>
        <v>2043.9899999999998</v>
      </c>
      <c r="L65" s="22">
        <f t="shared" si="16"/>
        <v>106</v>
      </c>
      <c r="M65" s="22">
        <f t="shared" si="16"/>
        <v>45</v>
      </c>
      <c r="N65" s="21">
        <f t="shared" si="16"/>
        <v>9438203.0399999991</v>
      </c>
      <c r="O65" s="21">
        <f t="shared" si="16"/>
        <v>0</v>
      </c>
      <c r="P65" s="21">
        <f t="shared" si="16"/>
        <v>0</v>
      </c>
      <c r="Q65" s="21">
        <f t="shared" si="16"/>
        <v>0</v>
      </c>
      <c r="R65" s="21">
        <f t="shared" si="16"/>
        <v>9438203.0399999991</v>
      </c>
      <c r="S65" s="19" t="s">
        <v>31</v>
      </c>
    </row>
    <row r="66" spans="1:19" ht="23.1" customHeight="1" x14ac:dyDescent="0.25">
      <c r="A66" s="13">
        <v>1</v>
      </c>
      <c r="B66" s="11" t="s">
        <v>104</v>
      </c>
      <c r="C66" s="40" t="s">
        <v>105</v>
      </c>
      <c r="D66" s="24">
        <v>1960</v>
      </c>
      <c r="E66" s="11"/>
      <c r="F66" s="24" t="s">
        <v>106</v>
      </c>
      <c r="G66" s="24">
        <v>2</v>
      </c>
      <c r="H66" s="24">
        <v>3</v>
      </c>
      <c r="I66" s="25">
        <v>633.5</v>
      </c>
      <c r="J66" s="25">
        <v>633.5</v>
      </c>
      <c r="K66" s="25">
        <v>594.09</v>
      </c>
      <c r="L66" s="26">
        <v>37</v>
      </c>
      <c r="M66" s="65">
        <v>16</v>
      </c>
      <c r="N66" s="25">
        <f>'таблица №2 виды ремонта (2024)'!E60</f>
        <v>2178546.5299999998</v>
      </c>
      <c r="O66" s="17">
        <v>0</v>
      </c>
      <c r="P66" s="17">
        <v>0</v>
      </c>
      <c r="Q66" s="17">
        <v>0</v>
      </c>
      <c r="R66" s="25">
        <f t="shared" ref="R66:R68" si="17">N66</f>
        <v>2178546.5299999998</v>
      </c>
      <c r="S66" s="36">
        <v>45657</v>
      </c>
    </row>
    <row r="67" spans="1:19" ht="36" customHeight="1" x14ac:dyDescent="0.25">
      <c r="A67" s="13">
        <f t="shared" si="4"/>
        <v>2</v>
      </c>
      <c r="B67" s="11" t="s">
        <v>104</v>
      </c>
      <c r="C67" s="11" t="s">
        <v>107</v>
      </c>
      <c r="D67" s="24">
        <v>1976</v>
      </c>
      <c r="E67" s="11"/>
      <c r="F67" s="24" t="s">
        <v>106</v>
      </c>
      <c r="G67" s="24">
        <v>2</v>
      </c>
      <c r="H67" s="24">
        <v>3</v>
      </c>
      <c r="I67" s="25">
        <v>920.52</v>
      </c>
      <c r="J67" s="25">
        <v>920.52</v>
      </c>
      <c r="K67" s="25">
        <v>830.8</v>
      </c>
      <c r="L67" s="26">
        <v>28</v>
      </c>
      <c r="M67" s="65">
        <v>12</v>
      </c>
      <c r="N67" s="25">
        <f>'таблица №2 виды ремонта (2024)'!E61</f>
        <v>4403845.1749999998</v>
      </c>
      <c r="O67" s="17">
        <v>0</v>
      </c>
      <c r="P67" s="17">
        <v>0</v>
      </c>
      <c r="Q67" s="17">
        <v>0</v>
      </c>
      <c r="R67" s="25">
        <f t="shared" si="17"/>
        <v>4403845.1749999998</v>
      </c>
      <c r="S67" s="36">
        <v>45657</v>
      </c>
    </row>
    <row r="68" spans="1:19" ht="23.1" customHeight="1" x14ac:dyDescent="0.25">
      <c r="A68" s="13">
        <f t="shared" si="4"/>
        <v>3</v>
      </c>
      <c r="B68" s="11" t="s">
        <v>104</v>
      </c>
      <c r="C68" s="40" t="s">
        <v>108</v>
      </c>
      <c r="D68" s="24">
        <v>1964</v>
      </c>
      <c r="E68" s="11"/>
      <c r="F68" s="24" t="s">
        <v>106</v>
      </c>
      <c r="G68" s="24">
        <v>2</v>
      </c>
      <c r="H68" s="24">
        <v>2</v>
      </c>
      <c r="I68" s="25">
        <v>665.9</v>
      </c>
      <c r="J68" s="25">
        <v>665.9</v>
      </c>
      <c r="K68" s="25">
        <v>619.1</v>
      </c>
      <c r="L68" s="26">
        <v>41</v>
      </c>
      <c r="M68" s="65">
        <v>17</v>
      </c>
      <c r="N68" s="25">
        <f>'таблица №2 виды ремонта (2024)'!E62</f>
        <v>2855811.335</v>
      </c>
      <c r="O68" s="17">
        <v>0</v>
      </c>
      <c r="P68" s="17">
        <v>0</v>
      </c>
      <c r="Q68" s="17">
        <v>0</v>
      </c>
      <c r="R68" s="25">
        <f t="shared" si="17"/>
        <v>2855811.335</v>
      </c>
      <c r="S68" s="36">
        <v>45657</v>
      </c>
    </row>
    <row r="69" spans="1:19" s="23" customFormat="1" ht="23.1" customHeight="1" x14ac:dyDescent="0.25">
      <c r="A69" s="349" t="s">
        <v>109</v>
      </c>
      <c r="B69" s="349"/>
      <c r="C69" s="349"/>
      <c r="D69" s="19" t="s">
        <v>31</v>
      </c>
      <c r="E69" s="19" t="s">
        <v>31</v>
      </c>
      <c r="F69" s="19" t="s">
        <v>31</v>
      </c>
      <c r="G69" s="19" t="s">
        <v>31</v>
      </c>
      <c r="H69" s="19" t="s">
        <v>31</v>
      </c>
      <c r="I69" s="31">
        <f t="shared" ref="I69:R69" si="18">SUM(I70:I89)</f>
        <v>66730.51999999999</v>
      </c>
      <c r="J69" s="31">
        <f t="shared" si="18"/>
        <v>51951.720000000008</v>
      </c>
      <c r="K69" s="31">
        <f t="shared" si="18"/>
        <v>51951.720000000008</v>
      </c>
      <c r="L69" s="32">
        <f t="shared" si="18"/>
        <v>2085</v>
      </c>
      <c r="M69" s="32">
        <f t="shared" si="18"/>
        <v>914</v>
      </c>
      <c r="N69" s="31">
        <f t="shared" si="18"/>
        <v>83692838.479052022</v>
      </c>
      <c r="O69" s="31">
        <f t="shared" si="18"/>
        <v>0</v>
      </c>
      <c r="P69" s="31">
        <f t="shared" si="18"/>
        <v>0</v>
      </c>
      <c r="Q69" s="31">
        <f t="shared" si="18"/>
        <v>0</v>
      </c>
      <c r="R69" s="31">
        <f t="shared" si="18"/>
        <v>83692838.479052022</v>
      </c>
      <c r="S69" s="72" t="s">
        <v>31</v>
      </c>
    </row>
    <row r="70" spans="1:19" ht="23.1" customHeight="1" x14ac:dyDescent="0.25">
      <c r="A70" s="13">
        <v>1</v>
      </c>
      <c r="B70" s="11" t="s">
        <v>110</v>
      </c>
      <c r="C70" s="11" t="s">
        <v>111</v>
      </c>
      <c r="D70" s="11">
        <v>1963</v>
      </c>
      <c r="E70" s="11"/>
      <c r="F70" s="11" t="s">
        <v>39</v>
      </c>
      <c r="G70" s="11">
        <v>5</v>
      </c>
      <c r="H70" s="11">
        <v>3</v>
      </c>
      <c r="I70" s="45">
        <v>1915.5</v>
      </c>
      <c r="J70" s="34">
        <v>1396.1</v>
      </c>
      <c r="K70" s="34">
        <v>1396.1</v>
      </c>
      <c r="L70" s="35">
        <v>85</v>
      </c>
      <c r="M70" s="65">
        <v>37</v>
      </c>
      <c r="N70" s="34">
        <f>'таблица №2 виды ремонта (2024)'!E64</f>
        <v>6489620.5800000001</v>
      </c>
      <c r="O70" s="34">
        <v>0</v>
      </c>
      <c r="P70" s="34">
        <v>0</v>
      </c>
      <c r="Q70" s="34">
        <v>0</v>
      </c>
      <c r="R70" s="34">
        <f t="shared" ref="R70:R89" si="19">N70</f>
        <v>6489620.5800000001</v>
      </c>
      <c r="S70" s="36">
        <v>45657</v>
      </c>
    </row>
    <row r="71" spans="1:19" ht="23.1" customHeight="1" x14ac:dyDescent="0.25">
      <c r="A71" s="13">
        <f t="shared" si="4"/>
        <v>2</v>
      </c>
      <c r="B71" s="11" t="s">
        <v>110</v>
      </c>
      <c r="C71" s="11" t="s">
        <v>112</v>
      </c>
      <c r="D71" s="11">
        <v>1872</v>
      </c>
      <c r="E71" s="11"/>
      <c r="F71" s="11" t="s">
        <v>39</v>
      </c>
      <c r="G71" s="11">
        <v>2</v>
      </c>
      <c r="H71" s="11">
        <v>1</v>
      </c>
      <c r="I71" s="45">
        <v>228.2</v>
      </c>
      <c r="J71" s="34">
        <v>198</v>
      </c>
      <c r="K71" s="34">
        <v>198</v>
      </c>
      <c r="L71" s="35">
        <v>13</v>
      </c>
      <c r="M71" s="65">
        <v>4</v>
      </c>
      <c r="N71" s="34">
        <f>'таблица №2 виды ремонта (2024)'!E65</f>
        <v>200000</v>
      </c>
      <c r="O71" s="34">
        <v>0</v>
      </c>
      <c r="P71" s="34">
        <v>0</v>
      </c>
      <c r="Q71" s="34">
        <v>0</v>
      </c>
      <c r="R71" s="34">
        <f t="shared" si="19"/>
        <v>200000</v>
      </c>
      <c r="S71" s="36">
        <v>45657</v>
      </c>
    </row>
    <row r="72" spans="1:19" ht="23.1" customHeight="1" x14ac:dyDescent="0.25">
      <c r="A72" s="13">
        <f t="shared" si="4"/>
        <v>3</v>
      </c>
      <c r="B72" s="11" t="s">
        <v>110</v>
      </c>
      <c r="C72" s="11" t="s">
        <v>113</v>
      </c>
      <c r="D72" s="11">
        <v>1988</v>
      </c>
      <c r="E72" s="11"/>
      <c r="F72" s="11" t="s">
        <v>39</v>
      </c>
      <c r="G72" s="11">
        <v>5</v>
      </c>
      <c r="H72" s="11">
        <v>1</v>
      </c>
      <c r="I72" s="45">
        <v>1836.2</v>
      </c>
      <c r="J72" s="34">
        <v>1715.2</v>
      </c>
      <c r="K72" s="34">
        <v>1715.2</v>
      </c>
      <c r="L72" s="35">
        <v>88</v>
      </c>
      <c r="M72" s="65">
        <v>39</v>
      </c>
      <c r="N72" s="34">
        <f>'таблица №2 виды ремонта (2024)'!E66</f>
        <v>4853570.6591999996</v>
      </c>
      <c r="O72" s="34">
        <v>0</v>
      </c>
      <c r="P72" s="34">
        <v>0</v>
      </c>
      <c r="Q72" s="34">
        <v>0</v>
      </c>
      <c r="R72" s="34">
        <f t="shared" si="19"/>
        <v>4853570.6591999996</v>
      </c>
      <c r="S72" s="36">
        <v>45657</v>
      </c>
    </row>
    <row r="73" spans="1:19" ht="23.1" customHeight="1" x14ac:dyDescent="0.25">
      <c r="A73" s="13">
        <f t="shared" si="4"/>
        <v>4</v>
      </c>
      <c r="B73" s="11" t="s">
        <v>110</v>
      </c>
      <c r="C73" s="11" t="s">
        <v>114</v>
      </c>
      <c r="D73" s="11">
        <v>1980</v>
      </c>
      <c r="E73" s="11"/>
      <c r="F73" s="11" t="s">
        <v>115</v>
      </c>
      <c r="G73" s="11">
        <v>9</v>
      </c>
      <c r="H73" s="11">
        <v>9</v>
      </c>
      <c r="I73" s="45">
        <v>14450.42</v>
      </c>
      <c r="J73" s="34">
        <v>11146.62</v>
      </c>
      <c r="K73" s="34">
        <v>11146.62</v>
      </c>
      <c r="L73" s="35">
        <v>561</v>
      </c>
      <c r="M73" s="65">
        <v>249</v>
      </c>
      <c r="N73" s="34">
        <f>'таблица №2 виды ремонта (2024)'!E67</f>
        <v>13669250.4</v>
      </c>
      <c r="O73" s="34">
        <v>0</v>
      </c>
      <c r="P73" s="34">
        <v>0</v>
      </c>
      <c r="Q73" s="34">
        <v>0</v>
      </c>
      <c r="R73" s="34">
        <f t="shared" si="19"/>
        <v>13669250.4</v>
      </c>
      <c r="S73" s="36">
        <v>45657</v>
      </c>
    </row>
    <row r="74" spans="1:19" ht="23.1" customHeight="1" x14ac:dyDescent="0.25">
      <c r="A74" s="13">
        <f t="shared" si="4"/>
        <v>5</v>
      </c>
      <c r="B74" s="11" t="s">
        <v>110</v>
      </c>
      <c r="C74" s="11" t="s">
        <v>116</v>
      </c>
      <c r="D74" s="11">
        <v>1973</v>
      </c>
      <c r="E74" s="11"/>
      <c r="F74" s="11" t="s">
        <v>39</v>
      </c>
      <c r="G74" s="11">
        <v>3</v>
      </c>
      <c r="H74" s="11">
        <v>2</v>
      </c>
      <c r="I74" s="45">
        <v>1234.0999999999999</v>
      </c>
      <c r="J74" s="34">
        <v>1088.4000000000001</v>
      </c>
      <c r="K74" s="34">
        <v>1088.4000000000001</v>
      </c>
      <c r="L74" s="35">
        <v>46</v>
      </c>
      <c r="M74" s="65">
        <v>20</v>
      </c>
      <c r="N74" s="34">
        <f>'таблица №2 виды ремонта (2024)'!E68</f>
        <v>200000</v>
      </c>
      <c r="O74" s="34">
        <v>0</v>
      </c>
      <c r="P74" s="34">
        <v>0</v>
      </c>
      <c r="Q74" s="34">
        <v>0</v>
      </c>
      <c r="R74" s="34">
        <f t="shared" si="19"/>
        <v>200000</v>
      </c>
      <c r="S74" s="36">
        <v>45657</v>
      </c>
    </row>
    <row r="75" spans="1:19" ht="23.1" customHeight="1" x14ac:dyDescent="0.25">
      <c r="A75" s="13">
        <f t="shared" si="4"/>
        <v>6</v>
      </c>
      <c r="B75" s="11" t="s">
        <v>110</v>
      </c>
      <c r="C75" s="11" t="s">
        <v>117</v>
      </c>
      <c r="D75" s="11">
        <v>1985</v>
      </c>
      <c r="E75" s="11"/>
      <c r="F75" s="11" t="s">
        <v>39</v>
      </c>
      <c r="G75" s="11">
        <v>5</v>
      </c>
      <c r="H75" s="11">
        <v>2</v>
      </c>
      <c r="I75" s="45">
        <v>1740.7</v>
      </c>
      <c r="J75" s="34">
        <v>1196.4000000000001</v>
      </c>
      <c r="K75" s="34">
        <v>1196.4000000000001</v>
      </c>
      <c r="L75" s="35">
        <v>55</v>
      </c>
      <c r="M75" s="65">
        <v>24</v>
      </c>
      <c r="N75" s="34">
        <f>'таблица №2 виды ремонта (2024)'!E69</f>
        <v>2412465.5151999998</v>
      </c>
      <c r="O75" s="34">
        <v>0</v>
      </c>
      <c r="P75" s="34">
        <v>0</v>
      </c>
      <c r="Q75" s="34">
        <v>0</v>
      </c>
      <c r="R75" s="34">
        <f t="shared" si="19"/>
        <v>2412465.5151999998</v>
      </c>
      <c r="S75" s="36">
        <v>45657</v>
      </c>
    </row>
    <row r="76" spans="1:19" ht="23.1" customHeight="1" x14ac:dyDescent="0.25">
      <c r="A76" s="13">
        <f t="shared" si="4"/>
        <v>7</v>
      </c>
      <c r="B76" s="11" t="s">
        <v>110</v>
      </c>
      <c r="C76" s="11" t="s">
        <v>118</v>
      </c>
      <c r="D76" s="11">
        <v>1993</v>
      </c>
      <c r="E76" s="11"/>
      <c r="F76" s="11" t="s">
        <v>115</v>
      </c>
      <c r="G76" s="11">
        <v>10</v>
      </c>
      <c r="H76" s="11">
        <v>5</v>
      </c>
      <c r="I76" s="45">
        <v>12142.2</v>
      </c>
      <c r="J76" s="34">
        <v>10952.7</v>
      </c>
      <c r="K76" s="34">
        <v>10952.7</v>
      </c>
      <c r="L76" s="35">
        <v>496</v>
      </c>
      <c r="M76" s="65">
        <v>220</v>
      </c>
      <c r="N76" s="34">
        <f>'таблица №2 виды ремонта (2024)'!E70</f>
        <v>17049063</v>
      </c>
      <c r="O76" s="34">
        <v>0</v>
      </c>
      <c r="P76" s="34">
        <v>0</v>
      </c>
      <c r="Q76" s="34">
        <v>0</v>
      </c>
      <c r="R76" s="34">
        <f t="shared" si="19"/>
        <v>17049063</v>
      </c>
      <c r="S76" s="36">
        <v>45657</v>
      </c>
    </row>
    <row r="77" spans="1:19" ht="23.1" customHeight="1" x14ac:dyDescent="0.25">
      <c r="A77" s="13">
        <f t="shared" si="4"/>
        <v>8</v>
      </c>
      <c r="B77" s="11" t="s">
        <v>110</v>
      </c>
      <c r="C77" s="11" t="s">
        <v>119</v>
      </c>
      <c r="D77" s="11">
        <v>1981</v>
      </c>
      <c r="E77" s="11"/>
      <c r="F77" s="11" t="s">
        <v>39</v>
      </c>
      <c r="G77" s="11">
        <v>9</v>
      </c>
      <c r="H77" s="11">
        <v>2</v>
      </c>
      <c r="I77" s="45">
        <v>3764.9</v>
      </c>
      <c r="J77" s="34">
        <v>3431.2</v>
      </c>
      <c r="K77" s="34">
        <v>3431.2</v>
      </c>
      <c r="L77" s="35">
        <v>155</v>
      </c>
      <c r="M77" s="65">
        <v>69</v>
      </c>
      <c r="N77" s="34">
        <f>'таблица №2 виды ремонта (2024)'!E71</f>
        <v>6909625.2000000002</v>
      </c>
      <c r="O77" s="34">
        <v>0</v>
      </c>
      <c r="P77" s="34">
        <v>0</v>
      </c>
      <c r="Q77" s="34">
        <v>0</v>
      </c>
      <c r="R77" s="34">
        <f t="shared" si="19"/>
        <v>6909625.2000000002</v>
      </c>
      <c r="S77" s="36">
        <v>45657</v>
      </c>
    </row>
    <row r="78" spans="1:19" ht="23.1" customHeight="1" x14ac:dyDescent="0.25">
      <c r="A78" s="13">
        <f t="shared" si="4"/>
        <v>9</v>
      </c>
      <c r="B78" s="11" t="s">
        <v>110</v>
      </c>
      <c r="C78" s="11" t="s">
        <v>120</v>
      </c>
      <c r="D78" s="11">
        <v>1994</v>
      </c>
      <c r="E78" s="11"/>
      <c r="F78" s="11" t="s">
        <v>115</v>
      </c>
      <c r="G78" s="11">
        <v>10</v>
      </c>
      <c r="H78" s="11">
        <v>2</v>
      </c>
      <c r="I78" s="45">
        <v>4946.2</v>
      </c>
      <c r="J78" s="34">
        <v>4253.7</v>
      </c>
      <c r="K78" s="34">
        <v>4253.7</v>
      </c>
      <c r="L78" s="35">
        <v>80</v>
      </c>
      <c r="M78" s="65">
        <v>35</v>
      </c>
      <c r="N78" s="34">
        <f>'таблица №2 виды ремонта (2024)'!E72</f>
        <v>6909625.2000000002</v>
      </c>
      <c r="O78" s="34">
        <v>0</v>
      </c>
      <c r="P78" s="34">
        <v>0</v>
      </c>
      <c r="Q78" s="34">
        <v>0</v>
      </c>
      <c r="R78" s="34">
        <f t="shared" si="19"/>
        <v>6909625.2000000002</v>
      </c>
      <c r="S78" s="36">
        <v>45657</v>
      </c>
    </row>
    <row r="79" spans="1:19" ht="23.1" customHeight="1" x14ac:dyDescent="0.25">
      <c r="A79" s="13">
        <f t="shared" si="4"/>
        <v>10</v>
      </c>
      <c r="B79" s="11" t="s">
        <v>110</v>
      </c>
      <c r="C79" s="11" t="s">
        <v>121</v>
      </c>
      <c r="D79" s="11">
        <v>1925</v>
      </c>
      <c r="E79" s="11"/>
      <c r="F79" s="11" t="s">
        <v>122</v>
      </c>
      <c r="G79" s="11">
        <v>2</v>
      </c>
      <c r="H79" s="11">
        <v>1</v>
      </c>
      <c r="I79" s="45">
        <v>308.39999999999998</v>
      </c>
      <c r="J79" s="34">
        <v>246</v>
      </c>
      <c r="K79" s="34">
        <v>246</v>
      </c>
      <c r="L79" s="35">
        <v>32</v>
      </c>
      <c r="M79" s="35">
        <v>14</v>
      </c>
      <c r="N79" s="34">
        <f>'таблица №2 виды ремонта (2024)'!E73</f>
        <v>200000</v>
      </c>
      <c r="O79" s="34">
        <v>0</v>
      </c>
      <c r="P79" s="34">
        <v>0</v>
      </c>
      <c r="Q79" s="34">
        <v>0</v>
      </c>
      <c r="R79" s="34">
        <f t="shared" si="19"/>
        <v>200000</v>
      </c>
      <c r="S79" s="36">
        <v>45657</v>
      </c>
    </row>
    <row r="80" spans="1:19" ht="23.1" customHeight="1" x14ac:dyDescent="0.25">
      <c r="A80" s="13">
        <f t="shared" si="4"/>
        <v>11</v>
      </c>
      <c r="B80" s="11" t="s">
        <v>110</v>
      </c>
      <c r="C80" s="11" t="s">
        <v>123</v>
      </c>
      <c r="D80" s="11">
        <v>1960</v>
      </c>
      <c r="E80" s="11"/>
      <c r="F80" s="11" t="s">
        <v>39</v>
      </c>
      <c r="G80" s="11">
        <v>2</v>
      </c>
      <c r="H80" s="11">
        <v>2</v>
      </c>
      <c r="I80" s="45">
        <v>727</v>
      </c>
      <c r="J80" s="34">
        <v>651.20000000000005</v>
      </c>
      <c r="K80" s="34">
        <v>651.20000000000005</v>
      </c>
      <c r="L80" s="35">
        <v>22</v>
      </c>
      <c r="M80" s="65">
        <v>9</v>
      </c>
      <c r="N80" s="34">
        <f>'таблица №2 виды ремонта (2024)'!E74</f>
        <v>5025137.26</v>
      </c>
      <c r="O80" s="34">
        <v>0</v>
      </c>
      <c r="P80" s="34">
        <v>0</v>
      </c>
      <c r="Q80" s="34">
        <v>0</v>
      </c>
      <c r="R80" s="34">
        <f t="shared" si="19"/>
        <v>5025137.26</v>
      </c>
      <c r="S80" s="36">
        <v>45657</v>
      </c>
    </row>
    <row r="81" spans="1:19" ht="23.1" customHeight="1" x14ac:dyDescent="0.25">
      <c r="A81" s="13">
        <f t="shared" si="4"/>
        <v>12</v>
      </c>
      <c r="B81" s="11" t="s">
        <v>110</v>
      </c>
      <c r="C81" s="11" t="s">
        <v>124</v>
      </c>
      <c r="D81" s="11">
        <v>1960</v>
      </c>
      <c r="E81" s="11"/>
      <c r="F81" s="11" t="s">
        <v>39</v>
      </c>
      <c r="G81" s="11">
        <v>2</v>
      </c>
      <c r="H81" s="11">
        <v>2</v>
      </c>
      <c r="I81" s="45">
        <v>648.4</v>
      </c>
      <c r="J81" s="34">
        <v>608</v>
      </c>
      <c r="K81" s="34">
        <v>608</v>
      </c>
      <c r="L81" s="35">
        <v>28</v>
      </c>
      <c r="M81" s="65">
        <v>12</v>
      </c>
      <c r="N81" s="34">
        <f>'таблица №2 виды ремонта (2024)'!E75</f>
        <v>5025137.26</v>
      </c>
      <c r="O81" s="34">
        <v>0</v>
      </c>
      <c r="P81" s="34">
        <v>0</v>
      </c>
      <c r="Q81" s="34">
        <v>0</v>
      </c>
      <c r="R81" s="34">
        <f t="shared" si="19"/>
        <v>5025137.26</v>
      </c>
      <c r="S81" s="36">
        <v>45657</v>
      </c>
    </row>
    <row r="82" spans="1:19" ht="23.1" customHeight="1" x14ac:dyDescent="0.25">
      <c r="A82" s="13">
        <f t="shared" si="4"/>
        <v>13</v>
      </c>
      <c r="B82" s="11" t="s">
        <v>110</v>
      </c>
      <c r="C82" s="11" t="s">
        <v>125</v>
      </c>
      <c r="D82" s="11">
        <v>1959</v>
      </c>
      <c r="E82" s="11"/>
      <c r="F82" s="11" t="s">
        <v>39</v>
      </c>
      <c r="G82" s="11">
        <v>2</v>
      </c>
      <c r="H82" s="11">
        <v>2</v>
      </c>
      <c r="I82" s="45">
        <v>648</v>
      </c>
      <c r="J82" s="34">
        <v>444</v>
      </c>
      <c r="K82" s="34">
        <v>444</v>
      </c>
      <c r="L82" s="35">
        <v>22</v>
      </c>
      <c r="M82" s="65">
        <v>10</v>
      </c>
      <c r="N82" s="34">
        <f>'таблица №2 виды ремонта (2024)'!E76</f>
        <v>5025137.26</v>
      </c>
      <c r="O82" s="34">
        <v>0</v>
      </c>
      <c r="P82" s="34">
        <v>0</v>
      </c>
      <c r="Q82" s="34">
        <v>0</v>
      </c>
      <c r="R82" s="34">
        <f t="shared" si="19"/>
        <v>5025137.26</v>
      </c>
      <c r="S82" s="36">
        <v>45657</v>
      </c>
    </row>
    <row r="83" spans="1:19" ht="23.1" customHeight="1" x14ac:dyDescent="0.25">
      <c r="A83" s="13">
        <f t="shared" si="4"/>
        <v>14</v>
      </c>
      <c r="B83" s="11" t="s">
        <v>110</v>
      </c>
      <c r="C83" s="11" t="s">
        <v>126</v>
      </c>
      <c r="D83" s="11">
        <v>1961</v>
      </c>
      <c r="E83" s="11"/>
      <c r="F83" s="11" t="s">
        <v>39</v>
      </c>
      <c r="G83" s="11">
        <v>2</v>
      </c>
      <c r="H83" s="11">
        <v>2</v>
      </c>
      <c r="I83" s="45">
        <v>676</v>
      </c>
      <c r="J83" s="34">
        <v>608.4</v>
      </c>
      <c r="K83" s="34">
        <v>608.4</v>
      </c>
      <c r="L83" s="35">
        <v>18</v>
      </c>
      <c r="M83" s="35">
        <v>5</v>
      </c>
      <c r="N83" s="34">
        <f>'таблица №2 виды ремонта (2024)'!E77</f>
        <v>5025137.26</v>
      </c>
      <c r="O83" s="34">
        <v>0</v>
      </c>
      <c r="P83" s="34">
        <v>0</v>
      </c>
      <c r="Q83" s="34">
        <v>0</v>
      </c>
      <c r="R83" s="34">
        <f t="shared" si="19"/>
        <v>5025137.26</v>
      </c>
      <c r="S83" s="36">
        <v>45657</v>
      </c>
    </row>
    <row r="84" spans="1:19" ht="23.1" customHeight="1" x14ac:dyDescent="0.25">
      <c r="A84" s="13">
        <f t="shared" si="4"/>
        <v>15</v>
      </c>
      <c r="B84" s="11" t="s">
        <v>110</v>
      </c>
      <c r="C84" s="11" t="s">
        <v>127</v>
      </c>
      <c r="D84" s="11">
        <v>2013</v>
      </c>
      <c r="E84" s="11"/>
      <c r="F84" s="11" t="s">
        <v>39</v>
      </c>
      <c r="G84" s="11">
        <v>9</v>
      </c>
      <c r="H84" s="11">
        <v>2</v>
      </c>
      <c r="I84" s="45">
        <v>7072.7</v>
      </c>
      <c r="J84" s="34">
        <v>4435.3</v>
      </c>
      <c r="K84" s="34">
        <v>4435.3</v>
      </c>
      <c r="L84" s="35">
        <v>75</v>
      </c>
      <c r="M84" s="65">
        <v>33</v>
      </c>
      <c r="N84" s="34">
        <f>'таблица №2 виды ремонта (2024)'!E78</f>
        <v>200000</v>
      </c>
      <c r="O84" s="34">
        <v>0</v>
      </c>
      <c r="P84" s="34">
        <v>0</v>
      </c>
      <c r="Q84" s="34">
        <v>0</v>
      </c>
      <c r="R84" s="34">
        <f t="shared" si="19"/>
        <v>200000</v>
      </c>
      <c r="S84" s="36">
        <v>45657</v>
      </c>
    </row>
    <row r="85" spans="1:19" ht="23.1" customHeight="1" x14ac:dyDescent="0.25">
      <c r="A85" s="13">
        <f t="shared" si="4"/>
        <v>16</v>
      </c>
      <c r="B85" s="11" t="s">
        <v>110</v>
      </c>
      <c r="C85" s="11" t="s">
        <v>128</v>
      </c>
      <c r="D85" s="11">
        <v>1962</v>
      </c>
      <c r="E85" s="11"/>
      <c r="F85" s="11" t="s">
        <v>39</v>
      </c>
      <c r="G85" s="11">
        <v>2</v>
      </c>
      <c r="H85" s="11">
        <v>2</v>
      </c>
      <c r="I85" s="45">
        <v>437</v>
      </c>
      <c r="J85" s="34">
        <v>389</v>
      </c>
      <c r="K85" s="34">
        <v>389</v>
      </c>
      <c r="L85" s="35">
        <v>16</v>
      </c>
      <c r="M85" s="65">
        <v>6</v>
      </c>
      <c r="N85" s="34">
        <f>'таблица №2 виды ремонта (2024)'!E79</f>
        <v>200000</v>
      </c>
      <c r="O85" s="34">
        <v>0</v>
      </c>
      <c r="P85" s="34">
        <v>0</v>
      </c>
      <c r="Q85" s="34">
        <v>0</v>
      </c>
      <c r="R85" s="34">
        <f t="shared" si="19"/>
        <v>200000</v>
      </c>
      <c r="S85" s="36">
        <v>45657</v>
      </c>
    </row>
    <row r="86" spans="1:19" ht="23.1" customHeight="1" x14ac:dyDescent="0.25">
      <c r="A86" s="13">
        <f t="shared" si="4"/>
        <v>17</v>
      </c>
      <c r="B86" s="11" t="s">
        <v>110</v>
      </c>
      <c r="C86" s="11" t="s">
        <v>129</v>
      </c>
      <c r="D86" s="11">
        <v>1968</v>
      </c>
      <c r="E86" s="11"/>
      <c r="F86" s="11" t="s">
        <v>39</v>
      </c>
      <c r="G86" s="11">
        <v>2</v>
      </c>
      <c r="H86" s="11">
        <v>2</v>
      </c>
      <c r="I86" s="45">
        <v>770.9</v>
      </c>
      <c r="J86" s="34">
        <v>712.9</v>
      </c>
      <c r="K86" s="34">
        <v>712.9</v>
      </c>
      <c r="L86" s="35">
        <v>35</v>
      </c>
      <c r="M86" s="65">
        <v>15</v>
      </c>
      <c r="N86" s="34">
        <f>'таблица №2 виды ремонта (2024)'!E80</f>
        <v>356420</v>
      </c>
      <c r="O86" s="34">
        <v>0</v>
      </c>
      <c r="P86" s="34">
        <v>0</v>
      </c>
      <c r="Q86" s="34">
        <v>0</v>
      </c>
      <c r="R86" s="34">
        <f t="shared" si="19"/>
        <v>356420</v>
      </c>
      <c r="S86" s="36">
        <v>45657</v>
      </c>
    </row>
    <row r="87" spans="1:19" ht="23.1" customHeight="1" x14ac:dyDescent="0.25">
      <c r="A87" s="13">
        <f t="shared" ref="A87:A101" si="20">A86+1</f>
        <v>18</v>
      </c>
      <c r="B87" s="11" t="s">
        <v>110</v>
      </c>
      <c r="C87" s="11" t="s">
        <v>130</v>
      </c>
      <c r="D87" s="11">
        <v>1990</v>
      </c>
      <c r="E87" s="11"/>
      <c r="F87" s="11" t="s">
        <v>39</v>
      </c>
      <c r="G87" s="11">
        <v>5</v>
      </c>
      <c r="H87" s="11">
        <v>2</v>
      </c>
      <c r="I87" s="45">
        <v>11256.3</v>
      </c>
      <c r="J87" s="73">
        <v>6985.4</v>
      </c>
      <c r="K87" s="73">
        <v>6985.4</v>
      </c>
      <c r="L87" s="35">
        <v>175</v>
      </c>
      <c r="M87" s="65">
        <v>78</v>
      </c>
      <c r="N87" s="34">
        <f>'таблица №2 виды ремонта (2024)'!E81</f>
        <v>200000</v>
      </c>
      <c r="O87" s="34">
        <v>0</v>
      </c>
      <c r="P87" s="34">
        <v>0</v>
      </c>
      <c r="Q87" s="34">
        <v>0</v>
      </c>
      <c r="R87" s="34">
        <f t="shared" si="19"/>
        <v>200000</v>
      </c>
      <c r="S87" s="36">
        <v>45657</v>
      </c>
    </row>
    <row r="88" spans="1:19" ht="23.1" customHeight="1" x14ac:dyDescent="0.25">
      <c r="A88" s="13">
        <f t="shared" si="20"/>
        <v>19</v>
      </c>
      <c r="B88" s="11" t="s">
        <v>110</v>
      </c>
      <c r="C88" s="11" t="s">
        <v>131</v>
      </c>
      <c r="D88" s="11">
        <v>1980</v>
      </c>
      <c r="E88" s="11"/>
      <c r="F88" s="11" t="s">
        <v>115</v>
      </c>
      <c r="G88" s="11">
        <v>3</v>
      </c>
      <c r="H88" s="13">
        <v>2</v>
      </c>
      <c r="I88" s="45">
        <v>1026.7</v>
      </c>
      <c r="J88" s="34">
        <v>842.4</v>
      </c>
      <c r="K88" s="34">
        <v>842.4</v>
      </c>
      <c r="L88" s="35">
        <v>42</v>
      </c>
      <c r="M88" s="65">
        <v>19</v>
      </c>
      <c r="N88" s="34">
        <f>'таблица №2 виды ремонта (2024)'!E82</f>
        <v>3542648.8846520004</v>
      </c>
      <c r="O88" s="34">
        <v>0</v>
      </c>
      <c r="P88" s="34">
        <v>0</v>
      </c>
      <c r="Q88" s="34">
        <v>0</v>
      </c>
      <c r="R88" s="34">
        <f t="shared" si="19"/>
        <v>3542648.8846520004</v>
      </c>
      <c r="S88" s="36">
        <v>45657</v>
      </c>
    </row>
    <row r="89" spans="1:19" ht="23.1" customHeight="1" x14ac:dyDescent="0.25">
      <c r="A89" s="13">
        <f t="shared" si="20"/>
        <v>20</v>
      </c>
      <c r="B89" s="11" t="s">
        <v>110</v>
      </c>
      <c r="C89" s="11" t="s">
        <v>132</v>
      </c>
      <c r="D89" s="11">
        <v>1968</v>
      </c>
      <c r="E89" s="11"/>
      <c r="F89" s="11" t="s">
        <v>39</v>
      </c>
      <c r="G89" s="11">
        <v>2</v>
      </c>
      <c r="H89" s="13">
        <v>2</v>
      </c>
      <c r="I89" s="45">
        <v>900.7</v>
      </c>
      <c r="J89" s="34">
        <v>650.79999999999995</v>
      </c>
      <c r="K89" s="34">
        <v>650.79999999999995</v>
      </c>
      <c r="L89" s="35">
        <v>41</v>
      </c>
      <c r="M89" s="65">
        <v>16</v>
      </c>
      <c r="N89" s="34">
        <f>'таблица №2 виды ремонта (2024)'!E83</f>
        <v>200000</v>
      </c>
      <c r="O89" s="34">
        <v>0</v>
      </c>
      <c r="P89" s="34">
        <v>0</v>
      </c>
      <c r="Q89" s="34">
        <v>0</v>
      </c>
      <c r="R89" s="34">
        <f t="shared" si="19"/>
        <v>200000</v>
      </c>
      <c r="S89" s="36">
        <v>45657</v>
      </c>
    </row>
    <row r="90" spans="1:19" s="23" customFormat="1" ht="23.1" customHeight="1" x14ac:dyDescent="0.25">
      <c r="A90" s="349" t="s">
        <v>133</v>
      </c>
      <c r="B90" s="349"/>
      <c r="C90" s="349"/>
      <c r="D90" s="19" t="s">
        <v>31</v>
      </c>
      <c r="E90" s="19" t="s">
        <v>31</v>
      </c>
      <c r="F90" s="19" t="s">
        <v>31</v>
      </c>
      <c r="G90" s="19" t="s">
        <v>31</v>
      </c>
      <c r="H90" s="20" t="s">
        <v>31</v>
      </c>
      <c r="I90" s="28">
        <f t="shared" ref="I90:R90" si="21">SUM(I91:I170)</f>
        <v>386230.61999999988</v>
      </c>
      <c r="J90" s="28">
        <f t="shared" si="21"/>
        <v>337297.53999999992</v>
      </c>
      <c r="K90" s="28">
        <f t="shared" si="21"/>
        <v>323857.91999999993</v>
      </c>
      <c r="L90" s="29">
        <f t="shared" si="21"/>
        <v>15486</v>
      </c>
      <c r="M90" s="29">
        <f t="shared" si="21"/>
        <v>5317.6666666666679</v>
      </c>
      <c r="N90" s="28">
        <f t="shared" si="21"/>
        <v>606230672.23094594</v>
      </c>
      <c r="O90" s="28">
        <f t="shared" si="21"/>
        <v>0</v>
      </c>
      <c r="P90" s="28">
        <f t="shared" si="21"/>
        <v>0</v>
      </c>
      <c r="Q90" s="28">
        <f t="shared" si="21"/>
        <v>0</v>
      </c>
      <c r="R90" s="28">
        <f t="shared" si="21"/>
        <v>606230672.23094594</v>
      </c>
      <c r="S90" s="57" t="s">
        <v>31</v>
      </c>
    </row>
    <row r="91" spans="1:19" s="23" customFormat="1" ht="33" customHeight="1" x14ac:dyDescent="0.25">
      <c r="A91" s="13">
        <v>1</v>
      </c>
      <c r="B91" s="13" t="s">
        <v>134</v>
      </c>
      <c r="C91" s="11" t="s">
        <v>135</v>
      </c>
      <c r="D91" s="11">
        <v>1967</v>
      </c>
      <c r="E91" s="11"/>
      <c r="F91" s="13" t="s">
        <v>136</v>
      </c>
      <c r="G91" s="11">
        <v>2</v>
      </c>
      <c r="H91" s="11">
        <v>1</v>
      </c>
      <c r="I91" s="34">
        <v>1200</v>
      </c>
      <c r="J91" s="17">
        <v>950</v>
      </c>
      <c r="K91" s="44">
        <v>900</v>
      </c>
      <c r="L91" s="35">
        <v>20</v>
      </c>
      <c r="M91" s="52">
        <v>8</v>
      </c>
      <c r="N91" s="17">
        <f>'таблица №2 виды ремонта (2024)'!E85</f>
        <v>2129019.8654</v>
      </c>
      <c r="O91" s="17">
        <v>0</v>
      </c>
      <c r="P91" s="17">
        <v>0</v>
      </c>
      <c r="Q91" s="17">
        <v>0</v>
      </c>
      <c r="R91" s="17">
        <f t="shared" ref="R91:R150" si="22">N91</f>
        <v>2129019.8654</v>
      </c>
      <c r="S91" s="36">
        <v>45657</v>
      </c>
    </row>
    <row r="92" spans="1:19" s="23" customFormat="1" ht="33" customHeight="1" x14ac:dyDescent="0.25">
      <c r="A92" s="13">
        <f t="shared" si="20"/>
        <v>2</v>
      </c>
      <c r="B92" s="13" t="s">
        <v>134</v>
      </c>
      <c r="C92" s="40" t="s">
        <v>137</v>
      </c>
      <c r="D92" s="11">
        <v>1981</v>
      </c>
      <c r="E92" s="11"/>
      <c r="F92" s="11" t="s">
        <v>115</v>
      </c>
      <c r="G92" s="40">
        <v>5</v>
      </c>
      <c r="H92" s="40">
        <v>6</v>
      </c>
      <c r="I92" s="44">
        <v>4408.8999999999996</v>
      </c>
      <c r="J92" s="17">
        <v>4158.8999999999996</v>
      </c>
      <c r="K92" s="17">
        <v>3958.8999999999996</v>
      </c>
      <c r="L92" s="35">
        <v>180</v>
      </c>
      <c r="M92" s="52">
        <v>60</v>
      </c>
      <c r="N92" s="17">
        <f>'таблица №2 виды ремонта (2024)'!E86</f>
        <v>10116705.948799999</v>
      </c>
      <c r="O92" s="17">
        <v>0</v>
      </c>
      <c r="P92" s="17">
        <v>0</v>
      </c>
      <c r="Q92" s="17">
        <v>0</v>
      </c>
      <c r="R92" s="17">
        <f t="shared" si="22"/>
        <v>10116705.948799999</v>
      </c>
      <c r="S92" s="36">
        <v>45657</v>
      </c>
    </row>
    <row r="93" spans="1:19" s="23" customFormat="1" ht="33" customHeight="1" x14ac:dyDescent="0.25">
      <c r="A93" s="13">
        <f t="shared" si="20"/>
        <v>3</v>
      </c>
      <c r="B93" s="13" t="s">
        <v>134</v>
      </c>
      <c r="C93" s="11" t="s">
        <v>138</v>
      </c>
      <c r="D93" s="11">
        <v>1981</v>
      </c>
      <c r="E93" s="11"/>
      <c r="F93" s="11" t="s">
        <v>115</v>
      </c>
      <c r="G93" s="11">
        <v>3</v>
      </c>
      <c r="H93" s="11">
        <v>3</v>
      </c>
      <c r="I93" s="17">
        <v>953.8</v>
      </c>
      <c r="J93" s="44">
        <v>903.8</v>
      </c>
      <c r="K93" s="44">
        <v>853.8</v>
      </c>
      <c r="L93" s="52">
        <v>65</v>
      </c>
      <c r="M93" s="52">
        <v>22</v>
      </c>
      <c r="N93" s="17">
        <f>'таблица №2 виды ремонта (2024)'!E87</f>
        <v>5594052.9743999997</v>
      </c>
      <c r="O93" s="17">
        <v>0</v>
      </c>
      <c r="P93" s="17">
        <v>0</v>
      </c>
      <c r="Q93" s="17">
        <v>0</v>
      </c>
      <c r="R93" s="17">
        <f t="shared" si="22"/>
        <v>5594052.9743999997</v>
      </c>
      <c r="S93" s="36">
        <v>45657</v>
      </c>
    </row>
    <row r="94" spans="1:19" s="23" customFormat="1" ht="33" customHeight="1" x14ac:dyDescent="0.25">
      <c r="A94" s="13">
        <f t="shared" si="20"/>
        <v>4</v>
      </c>
      <c r="B94" s="13" t="s">
        <v>139</v>
      </c>
      <c r="C94" s="11" t="s">
        <v>140</v>
      </c>
      <c r="D94" s="11">
        <v>1982</v>
      </c>
      <c r="E94" s="11"/>
      <c r="F94" s="11" t="s">
        <v>115</v>
      </c>
      <c r="G94" s="11">
        <v>2</v>
      </c>
      <c r="H94" s="11">
        <v>2</v>
      </c>
      <c r="I94" s="34">
        <v>818.4</v>
      </c>
      <c r="J94" s="44">
        <v>768.4</v>
      </c>
      <c r="K94" s="44">
        <v>718.4</v>
      </c>
      <c r="L94" s="35">
        <v>28</v>
      </c>
      <c r="M94" s="52">
        <v>10</v>
      </c>
      <c r="N94" s="17">
        <f>'таблица №2 виды ремонта (2024)'!E88</f>
        <v>2960627.8115599998</v>
      </c>
      <c r="O94" s="17">
        <v>0</v>
      </c>
      <c r="P94" s="17">
        <v>0</v>
      </c>
      <c r="Q94" s="17">
        <v>0</v>
      </c>
      <c r="R94" s="17">
        <f t="shared" si="22"/>
        <v>2960627.8115599998</v>
      </c>
      <c r="S94" s="36">
        <v>45657</v>
      </c>
    </row>
    <row r="95" spans="1:19" s="23" customFormat="1" ht="33" customHeight="1" x14ac:dyDescent="0.25">
      <c r="A95" s="13">
        <f t="shared" si="20"/>
        <v>5</v>
      </c>
      <c r="B95" s="13" t="s">
        <v>139</v>
      </c>
      <c r="C95" s="11" t="s">
        <v>141</v>
      </c>
      <c r="D95" s="11">
        <v>1954</v>
      </c>
      <c r="E95" s="11"/>
      <c r="F95" s="11" t="s">
        <v>115</v>
      </c>
      <c r="G95" s="11">
        <v>2</v>
      </c>
      <c r="H95" s="11">
        <v>2</v>
      </c>
      <c r="I95" s="34">
        <v>811.1</v>
      </c>
      <c r="J95" s="44">
        <v>761.1</v>
      </c>
      <c r="K95" s="44">
        <v>711.1</v>
      </c>
      <c r="L95" s="35">
        <v>38</v>
      </c>
      <c r="M95" s="52">
        <v>13</v>
      </c>
      <c r="N95" s="17">
        <f>'таблица №2 виды ремонта (2024)'!E89</f>
        <v>2960627.8115599998</v>
      </c>
      <c r="O95" s="17">
        <v>0</v>
      </c>
      <c r="P95" s="17">
        <v>0</v>
      </c>
      <c r="Q95" s="17">
        <v>0</v>
      </c>
      <c r="R95" s="17">
        <f t="shared" si="22"/>
        <v>2960627.8115599998</v>
      </c>
      <c r="S95" s="36">
        <v>45657</v>
      </c>
    </row>
    <row r="96" spans="1:19" s="23" customFormat="1" ht="33" customHeight="1" x14ac:dyDescent="0.25">
      <c r="A96" s="13">
        <f t="shared" si="20"/>
        <v>6</v>
      </c>
      <c r="B96" s="13" t="s">
        <v>142</v>
      </c>
      <c r="C96" s="40" t="s">
        <v>143</v>
      </c>
      <c r="D96" s="11">
        <v>1950</v>
      </c>
      <c r="E96" s="11"/>
      <c r="F96" s="13" t="s">
        <v>136</v>
      </c>
      <c r="G96" s="11">
        <v>4</v>
      </c>
      <c r="H96" s="11">
        <v>4</v>
      </c>
      <c r="I96" s="34">
        <v>2664.08</v>
      </c>
      <c r="J96" s="17">
        <v>2414.08</v>
      </c>
      <c r="K96" s="17">
        <v>2214.08</v>
      </c>
      <c r="L96" s="35">
        <v>82</v>
      </c>
      <c r="M96" s="52">
        <v>28</v>
      </c>
      <c r="N96" s="17">
        <f>'таблица №2 виды ремонта (2024)'!E90</f>
        <v>8366079.4616</v>
      </c>
      <c r="O96" s="17">
        <v>0</v>
      </c>
      <c r="P96" s="17">
        <v>0</v>
      </c>
      <c r="Q96" s="17">
        <v>0</v>
      </c>
      <c r="R96" s="17">
        <f t="shared" si="22"/>
        <v>8366079.4616</v>
      </c>
      <c r="S96" s="36">
        <v>45657</v>
      </c>
    </row>
    <row r="97" spans="1:19" s="23" customFormat="1" ht="33" customHeight="1" x14ac:dyDescent="0.25">
      <c r="A97" s="13">
        <f t="shared" si="20"/>
        <v>7</v>
      </c>
      <c r="B97" s="13" t="s">
        <v>144</v>
      </c>
      <c r="C97" s="13" t="s">
        <v>145</v>
      </c>
      <c r="D97" s="13">
        <v>1973</v>
      </c>
      <c r="E97" s="13"/>
      <c r="F97" s="13" t="s">
        <v>136</v>
      </c>
      <c r="G97" s="13">
        <v>9</v>
      </c>
      <c r="H97" s="13">
        <v>1</v>
      </c>
      <c r="I97" s="17">
        <v>3125.8</v>
      </c>
      <c r="J97" s="17">
        <v>2875.8</v>
      </c>
      <c r="K97" s="17">
        <v>2675.8</v>
      </c>
      <c r="L97" s="52">
        <v>109</v>
      </c>
      <c r="M97" s="52">
        <v>36</v>
      </c>
      <c r="N97" s="17">
        <f>'таблица №2 виды ремонта (2024)'!E91</f>
        <v>3529812.6</v>
      </c>
      <c r="O97" s="17">
        <v>0</v>
      </c>
      <c r="P97" s="17">
        <v>0</v>
      </c>
      <c r="Q97" s="17">
        <v>0</v>
      </c>
      <c r="R97" s="17">
        <f t="shared" si="22"/>
        <v>3529812.6</v>
      </c>
      <c r="S97" s="36">
        <v>45657</v>
      </c>
    </row>
    <row r="98" spans="1:19" s="23" customFormat="1" ht="33" customHeight="1" x14ac:dyDescent="0.25">
      <c r="A98" s="13">
        <f t="shared" si="20"/>
        <v>8</v>
      </c>
      <c r="B98" s="11" t="s">
        <v>146</v>
      </c>
      <c r="C98" s="11" t="s">
        <v>147</v>
      </c>
      <c r="D98" s="11">
        <v>1981</v>
      </c>
      <c r="E98" s="11"/>
      <c r="F98" s="13" t="s">
        <v>136</v>
      </c>
      <c r="G98" s="11">
        <v>9</v>
      </c>
      <c r="H98" s="11">
        <v>1</v>
      </c>
      <c r="I98" s="34">
        <v>4492.6000000000004</v>
      </c>
      <c r="J98" s="17">
        <v>4242.6000000000004</v>
      </c>
      <c r="K98" s="17">
        <v>4042.6000000000004</v>
      </c>
      <c r="L98" s="35">
        <v>198</v>
      </c>
      <c r="M98" s="52">
        <v>66</v>
      </c>
      <c r="N98" s="17">
        <f>'таблица №2 виды ремонта (2024)'!E92</f>
        <v>3168529.7980999998</v>
      </c>
      <c r="O98" s="17">
        <v>0</v>
      </c>
      <c r="P98" s="17">
        <v>0</v>
      </c>
      <c r="Q98" s="17">
        <v>0</v>
      </c>
      <c r="R98" s="17">
        <f t="shared" si="22"/>
        <v>3168529.7980999998</v>
      </c>
      <c r="S98" s="36">
        <v>45657</v>
      </c>
    </row>
    <row r="99" spans="1:19" s="23" customFormat="1" ht="33" customHeight="1" x14ac:dyDescent="0.25">
      <c r="A99" s="13">
        <f t="shared" si="20"/>
        <v>9</v>
      </c>
      <c r="B99" s="11" t="s">
        <v>146</v>
      </c>
      <c r="C99" s="40" t="s">
        <v>148</v>
      </c>
      <c r="D99" s="33">
        <v>1983</v>
      </c>
      <c r="E99" s="33"/>
      <c r="F99" s="13" t="s">
        <v>136</v>
      </c>
      <c r="G99" s="40">
        <v>9</v>
      </c>
      <c r="H99" s="40">
        <v>6</v>
      </c>
      <c r="I99" s="44">
        <v>19116.75</v>
      </c>
      <c r="J99" s="17">
        <v>17116.75</v>
      </c>
      <c r="K99" s="17">
        <v>16816.75</v>
      </c>
      <c r="L99" s="35">
        <v>586</v>
      </c>
      <c r="M99" s="52">
        <v>196</v>
      </c>
      <c r="N99" s="17">
        <f>'таблица №2 виды ремонта (2024)'!E93</f>
        <v>20428875.600000001</v>
      </c>
      <c r="O99" s="17">
        <v>0</v>
      </c>
      <c r="P99" s="17">
        <v>0</v>
      </c>
      <c r="Q99" s="17">
        <v>0</v>
      </c>
      <c r="R99" s="17">
        <f t="shared" si="22"/>
        <v>20428875.600000001</v>
      </c>
      <c r="S99" s="36">
        <v>45657</v>
      </c>
    </row>
    <row r="100" spans="1:19" s="23" customFormat="1" ht="33" customHeight="1" x14ac:dyDescent="0.25">
      <c r="A100" s="13">
        <f t="shared" si="20"/>
        <v>10</v>
      </c>
      <c r="B100" s="13" t="s">
        <v>149</v>
      </c>
      <c r="C100" s="13" t="s">
        <v>150</v>
      </c>
      <c r="D100" s="13">
        <v>1971</v>
      </c>
      <c r="E100" s="13"/>
      <c r="F100" s="11" t="s">
        <v>115</v>
      </c>
      <c r="G100" s="13">
        <v>9</v>
      </c>
      <c r="H100" s="13">
        <v>4</v>
      </c>
      <c r="I100" s="17">
        <v>10836</v>
      </c>
      <c r="J100" s="17">
        <v>8836</v>
      </c>
      <c r="K100" s="17">
        <v>8636</v>
      </c>
      <c r="L100" s="52">
        <v>440</v>
      </c>
      <c r="M100" s="52">
        <v>147</v>
      </c>
      <c r="N100" s="17">
        <f>'таблица №2 виды ремонта (2024)'!E94</f>
        <v>6909625.2000000002</v>
      </c>
      <c r="O100" s="17">
        <v>0</v>
      </c>
      <c r="P100" s="17">
        <v>0</v>
      </c>
      <c r="Q100" s="17">
        <v>0</v>
      </c>
      <c r="R100" s="17">
        <f t="shared" si="22"/>
        <v>6909625.2000000002</v>
      </c>
      <c r="S100" s="36">
        <v>45657</v>
      </c>
    </row>
    <row r="101" spans="1:19" s="23" customFormat="1" ht="33" customHeight="1" x14ac:dyDescent="0.25">
      <c r="A101" s="13">
        <f t="shared" si="20"/>
        <v>11</v>
      </c>
      <c r="B101" s="13" t="s">
        <v>144</v>
      </c>
      <c r="C101" s="13" t="s">
        <v>151</v>
      </c>
      <c r="D101" s="13">
        <v>1989</v>
      </c>
      <c r="E101" s="13"/>
      <c r="F101" s="11" t="s">
        <v>115</v>
      </c>
      <c r="G101" s="13">
        <v>9</v>
      </c>
      <c r="H101" s="13">
        <v>2</v>
      </c>
      <c r="I101" s="17">
        <v>5534.4</v>
      </c>
      <c r="J101" s="17">
        <v>5284.4</v>
      </c>
      <c r="K101" s="17">
        <v>5084.3999999999996</v>
      </c>
      <c r="L101" s="52">
        <v>192</v>
      </c>
      <c r="M101" s="52">
        <v>64</v>
      </c>
      <c r="N101" s="17">
        <f>'таблица №2 виды ремонта (2024)'!E95</f>
        <v>3529812.6</v>
      </c>
      <c r="O101" s="17">
        <v>0</v>
      </c>
      <c r="P101" s="17">
        <v>0</v>
      </c>
      <c r="Q101" s="17">
        <v>0</v>
      </c>
      <c r="R101" s="17">
        <f t="shared" si="22"/>
        <v>3529812.6</v>
      </c>
      <c r="S101" s="36">
        <v>45657</v>
      </c>
    </row>
    <row r="102" spans="1:19" s="23" customFormat="1" ht="33" customHeight="1" x14ac:dyDescent="0.25">
      <c r="A102" s="13">
        <f t="shared" ref="A102:A165" si="23">A101+1</f>
        <v>12</v>
      </c>
      <c r="B102" s="13" t="s">
        <v>139</v>
      </c>
      <c r="C102" s="13" t="s">
        <v>152</v>
      </c>
      <c r="D102" s="13">
        <v>1970</v>
      </c>
      <c r="E102" s="13"/>
      <c r="F102" s="13" t="s">
        <v>136</v>
      </c>
      <c r="G102" s="13">
        <v>9</v>
      </c>
      <c r="H102" s="13">
        <v>1</v>
      </c>
      <c r="I102" s="17">
        <v>2344.6999999999998</v>
      </c>
      <c r="J102" s="17">
        <v>2094.6999999999998</v>
      </c>
      <c r="K102" s="17">
        <v>1894.6999999999998</v>
      </c>
      <c r="L102" s="52">
        <v>128</v>
      </c>
      <c r="M102" s="52">
        <v>43</v>
      </c>
      <c r="N102" s="17">
        <f>'таблица №2 виды ремонта (2024)'!E96</f>
        <v>3529812.6</v>
      </c>
      <c r="O102" s="17">
        <v>0</v>
      </c>
      <c r="P102" s="17">
        <v>0</v>
      </c>
      <c r="Q102" s="17">
        <v>0</v>
      </c>
      <c r="R102" s="17">
        <f t="shared" si="22"/>
        <v>3529812.6</v>
      </c>
      <c r="S102" s="36">
        <v>45657</v>
      </c>
    </row>
    <row r="103" spans="1:19" s="23" customFormat="1" ht="33" customHeight="1" x14ac:dyDescent="0.25">
      <c r="A103" s="13">
        <f t="shared" si="23"/>
        <v>13</v>
      </c>
      <c r="B103" s="13" t="s">
        <v>139</v>
      </c>
      <c r="C103" s="40" t="s">
        <v>153</v>
      </c>
      <c r="D103" s="11">
        <v>1980</v>
      </c>
      <c r="E103" s="11"/>
      <c r="F103" s="13" t="s">
        <v>136</v>
      </c>
      <c r="G103" s="40">
        <v>5</v>
      </c>
      <c r="H103" s="40">
        <v>5</v>
      </c>
      <c r="I103" s="44">
        <v>1147.8</v>
      </c>
      <c r="J103" s="17">
        <v>897.8</v>
      </c>
      <c r="K103" s="44">
        <v>847.8</v>
      </c>
      <c r="L103" s="35">
        <v>87</v>
      </c>
      <c r="M103" s="52">
        <v>29</v>
      </c>
      <c r="N103" s="17">
        <f>'таблица №2 виды ремонта (2024)'!E97</f>
        <v>8366079.4616</v>
      </c>
      <c r="O103" s="17">
        <v>0</v>
      </c>
      <c r="P103" s="17">
        <v>0</v>
      </c>
      <c r="Q103" s="17">
        <v>0</v>
      </c>
      <c r="R103" s="17">
        <f t="shared" si="22"/>
        <v>8366079.4616</v>
      </c>
      <c r="S103" s="36">
        <v>45657</v>
      </c>
    </row>
    <row r="104" spans="1:19" s="23" customFormat="1" ht="33" customHeight="1" x14ac:dyDescent="0.25">
      <c r="A104" s="13">
        <f t="shared" si="23"/>
        <v>14</v>
      </c>
      <c r="B104" s="13" t="s">
        <v>134</v>
      </c>
      <c r="C104" s="13" t="s">
        <v>154</v>
      </c>
      <c r="D104" s="13">
        <v>1965</v>
      </c>
      <c r="E104" s="13"/>
      <c r="F104" s="13" t="s">
        <v>136</v>
      </c>
      <c r="G104" s="13">
        <v>2</v>
      </c>
      <c r="H104" s="13">
        <v>2</v>
      </c>
      <c r="I104" s="17">
        <v>844.2</v>
      </c>
      <c r="J104" s="44">
        <v>794.2</v>
      </c>
      <c r="K104" s="44">
        <v>744.2</v>
      </c>
      <c r="L104" s="26">
        <v>20</v>
      </c>
      <c r="M104" s="52">
        <v>8</v>
      </c>
      <c r="N104" s="17">
        <f>'таблица №2 виды ремонта (2024)'!E98</f>
        <v>200000</v>
      </c>
      <c r="O104" s="17">
        <v>0</v>
      </c>
      <c r="P104" s="17">
        <v>0</v>
      </c>
      <c r="Q104" s="17">
        <v>0</v>
      </c>
      <c r="R104" s="17">
        <f t="shared" si="22"/>
        <v>200000</v>
      </c>
      <c r="S104" s="36">
        <v>45657</v>
      </c>
    </row>
    <row r="105" spans="1:19" s="23" customFormat="1" ht="33" customHeight="1" x14ac:dyDescent="0.25">
      <c r="A105" s="13">
        <f t="shared" si="23"/>
        <v>15</v>
      </c>
      <c r="B105" s="11" t="s">
        <v>146</v>
      </c>
      <c r="C105" s="13" t="s">
        <v>155</v>
      </c>
      <c r="D105" s="13">
        <v>1987</v>
      </c>
      <c r="E105" s="13"/>
      <c r="F105" s="13" t="s">
        <v>136</v>
      </c>
      <c r="G105" s="13">
        <v>9</v>
      </c>
      <c r="H105" s="13">
        <v>3</v>
      </c>
      <c r="I105" s="17">
        <v>4700.3</v>
      </c>
      <c r="J105" s="17">
        <v>4450.3</v>
      </c>
      <c r="K105" s="17">
        <v>4250.3</v>
      </c>
      <c r="L105" s="52">
        <v>193</v>
      </c>
      <c r="M105" s="52">
        <v>65</v>
      </c>
      <c r="N105" s="17">
        <f>'таблица №2 виды ремонта (2024)'!E99</f>
        <v>6909625.2000000002</v>
      </c>
      <c r="O105" s="17">
        <v>0</v>
      </c>
      <c r="P105" s="17">
        <v>0</v>
      </c>
      <c r="Q105" s="17">
        <v>0</v>
      </c>
      <c r="R105" s="17">
        <f t="shared" si="22"/>
        <v>6909625.2000000002</v>
      </c>
      <c r="S105" s="36">
        <v>45657</v>
      </c>
    </row>
    <row r="106" spans="1:19" s="23" customFormat="1" ht="33" customHeight="1" x14ac:dyDescent="0.25">
      <c r="A106" s="13">
        <f t="shared" si="23"/>
        <v>16</v>
      </c>
      <c r="B106" s="13" t="s">
        <v>144</v>
      </c>
      <c r="C106" s="40" t="s">
        <v>156</v>
      </c>
      <c r="D106" s="33">
        <v>1959</v>
      </c>
      <c r="E106" s="33"/>
      <c r="F106" s="13" t="s">
        <v>136</v>
      </c>
      <c r="G106" s="40">
        <v>3</v>
      </c>
      <c r="H106" s="40">
        <v>2</v>
      </c>
      <c r="I106" s="44">
        <v>1225.29</v>
      </c>
      <c r="J106" s="17">
        <v>975.29</v>
      </c>
      <c r="K106" s="44">
        <v>925.29</v>
      </c>
      <c r="L106" s="35">
        <v>44</v>
      </c>
      <c r="M106" s="52">
        <v>15</v>
      </c>
      <c r="N106" s="17">
        <f>'таблица №2 виды ремонта (2024)'!E100</f>
        <v>7301025.6799999997</v>
      </c>
      <c r="O106" s="17">
        <v>0</v>
      </c>
      <c r="P106" s="17">
        <v>0</v>
      </c>
      <c r="Q106" s="17">
        <v>0</v>
      </c>
      <c r="R106" s="17">
        <f t="shared" si="22"/>
        <v>7301025.6799999997</v>
      </c>
      <c r="S106" s="36">
        <v>45657</v>
      </c>
    </row>
    <row r="107" spans="1:19" s="23" customFormat="1" ht="33" customHeight="1" x14ac:dyDescent="0.25">
      <c r="A107" s="13">
        <f t="shared" si="23"/>
        <v>17</v>
      </c>
      <c r="B107" s="13" t="s">
        <v>149</v>
      </c>
      <c r="C107" s="40" t="s">
        <v>157</v>
      </c>
      <c r="D107" s="33">
        <v>1976</v>
      </c>
      <c r="E107" s="33"/>
      <c r="F107" s="11" t="s">
        <v>115</v>
      </c>
      <c r="G107" s="40">
        <v>9</v>
      </c>
      <c r="H107" s="40">
        <v>4</v>
      </c>
      <c r="I107" s="44">
        <v>7757.2</v>
      </c>
      <c r="J107" s="17">
        <v>7507.2</v>
      </c>
      <c r="K107" s="17">
        <v>7307.2</v>
      </c>
      <c r="L107" s="35">
        <v>351</v>
      </c>
      <c r="M107" s="52">
        <v>117</v>
      </c>
      <c r="N107" s="17">
        <f>'таблица №2 виды ремонта (2024)'!E101</f>
        <v>13669250.4</v>
      </c>
      <c r="O107" s="17">
        <v>0</v>
      </c>
      <c r="P107" s="17">
        <v>0</v>
      </c>
      <c r="Q107" s="17">
        <v>0</v>
      </c>
      <c r="R107" s="17">
        <f t="shared" si="22"/>
        <v>13669250.4</v>
      </c>
      <c r="S107" s="36">
        <v>45657</v>
      </c>
    </row>
    <row r="108" spans="1:19" s="23" customFormat="1" ht="33" customHeight="1" x14ac:dyDescent="0.25">
      <c r="A108" s="13">
        <f t="shared" si="23"/>
        <v>18</v>
      </c>
      <c r="B108" s="13" t="s">
        <v>149</v>
      </c>
      <c r="C108" s="40" t="s">
        <v>158</v>
      </c>
      <c r="D108" s="33">
        <v>1986</v>
      </c>
      <c r="E108" s="33"/>
      <c r="F108" s="11" t="s">
        <v>115</v>
      </c>
      <c r="G108" s="40">
        <v>9</v>
      </c>
      <c r="H108" s="40">
        <v>4</v>
      </c>
      <c r="I108" s="44">
        <v>7970.1</v>
      </c>
      <c r="J108" s="17">
        <v>7720.1</v>
      </c>
      <c r="K108" s="17">
        <v>7520.1</v>
      </c>
      <c r="L108" s="35">
        <v>360</v>
      </c>
      <c r="M108" s="52">
        <v>120</v>
      </c>
      <c r="N108" s="17">
        <f>'таблица №2 виды ремонта (2024)'!E102</f>
        <v>13669250.4</v>
      </c>
      <c r="O108" s="17">
        <v>0</v>
      </c>
      <c r="P108" s="17">
        <v>0</v>
      </c>
      <c r="Q108" s="17">
        <v>0</v>
      </c>
      <c r="R108" s="17">
        <f t="shared" si="22"/>
        <v>13669250.4</v>
      </c>
      <c r="S108" s="36">
        <v>45657</v>
      </c>
    </row>
    <row r="109" spans="1:19" s="23" customFormat="1" ht="33" customHeight="1" x14ac:dyDescent="0.25">
      <c r="A109" s="13">
        <f t="shared" si="23"/>
        <v>19</v>
      </c>
      <c r="B109" s="13" t="s">
        <v>159</v>
      </c>
      <c r="C109" s="40" t="s">
        <v>160</v>
      </c>
      <c r="D109" s="11">
        <v>1971</v>
      </c>
      <c r="E109" s="11"/>
      <c r="F109" s="13" t="s">
        <v>136</v>
      </c>
      <c r="G109" s="11">
        <v>5</v>
      </c>
      <c r="H109" s="11">
        <v>3</v>
      </c>
      <c r="I109" s="34">
        <v>3386</v>
      </c>
      <c r="J109" s="17">
        <v>3136</v>
      </c>
      <c r="K109" s="17">
        <v>2936</v>
      </c>
      <c r="L109" s="35">
        <v>270</v>
      </c>
      <c r="M109" s="52">
        <v>90</v>
      </c>
      <c r="N109" s="17">
        <f>'таблица №2 виды ремонта (2024)'!E103</f>
        <v>6287059.5961999996</v>
      </c>
      <c r="O109" s="17">
        <v>0</v>
      </c>
      <c r="P109" s="17">
        <v>0</v>
      </c>
      <c r="Q109" s="17">
        <v>0</v>
      </c>
      <c r="R109" s="17">
        <f t="shared" si="22"/>
        <v>6287059.5961999996</v>
      </c>
      <c r="S109" s="36">
        <v>45657</v>
      </c>
    </row>
    <row r="110" spans="1:19" s="23" customFormat="1" ht="33" customHeight="1" x14ac:dyDescent="0.25">
      <c r="A110" s="13">
        <f t="shared" si="23"/>
        <v>20</v>
      </c>
      <c r="B110" s="13" t="s">
        <v>159</v>
      </c>
      <c r="C110" s="40" t="s">
        <v>161</v>
      </c>
      <c r="D110" s="11">
        <v>1970</v>
      </c>
      <c r="E110" s="11"/>
      <c r="F110" s="13" t="s">
        <v>136</v>
      </c>
      <c r="G110" s="11">
        <v>5</v>
      </c>
      <c r="H110" s="11">
        <v>3</v>
      </c>
      <c r="I110" s="34">
        <v>3765</v>
      </c>
      <c r="J110" s="17">
        <v>3515</v>
      </c>
      <c r="K110" s="17">
        <v>3315</v>
      </c>
      <c r="L110" s="35">
        <v>281</v>
      </c>
      <c r="M110" s="52">
        <v>94</v>
      </c>
      <c r="N110" s="17">
        <f>'таблица №2 виды ремонта (2024)'!E104</f>
        <v>6287059.5961999996</v>
      </c>
      <c r="O110" s="17">
        <v>0</v>
      </c>
      <c r="P110" s="17">
        <v>0</v>
      </c>
      <c r="Q110" s="17">
        <v>0</v>
      </c>
      <c r="R110" s="17">
        <f t="shared" si="22"/>
        <v>6287059.5961999996</v>
      </c>
      <c r="S110" s="36">
        <v>45657</v>
      </c>
    </row>
    <row r="111" spans="1:19" s="23" customFormat="1" ht="33" customHeight="1" x14ac:dyDescent="0.25">
      <c r="A111" s="13">
        <f t="shared" si="23"/>
        <v>21</v>
      </c>
      <c r="B111" s="13" t="s">
        <v>149</v>
      </c>
      <c r="C111" s="11" t="s">
        <v>162</v>
      </c>
      <c r="D111" s="11">
        <v>1968</v>
      </c>
      <c r="E111" s="11"/>
      <c r="F111" s="13" t="s">
        <v>136</v>
      </c>
      <c r="G111" s="11">
        <v>5</v>
      </c>
      <c r="H111" s="11">
        <v>4</v>
      </c>
      <c r="I111" s="34">
        <v>2873</v>
      </c>
      <c r="J111" s="17">
        <v>2623</v>
      </c>
      <c r="K111" s="17">
        <v>2423</v>
      </c>
      <c r="L111" s="35">
        <v>138</v>
      </c>
      <c r="M111" s="52">
        <v>46</v>
      </c>
      <c r="N111" s="17">
        <f>'таблица №2 виды ремонта (2024)'!E105</f>
        <v>6980066.2180000003</v>
      </c>
      <c r="O111" s="17">
        <v>0</v>
      </c>
      <c r="P111" s="17">
        <v>0</v>
      </c>
      <c r="Q111" s="17">
        <v>0</v>
      </c>
      <c r="R111" s="17">
        <f t="shared" si="22"/>
        <v>6980066.2180000003</v>
      </c>
      <c r="S111" s="36">
        <v>45657</v>
      </c>
    </row>
    <row r="112" spans="1:19" s="23" customFormat="1" ht="33" customHeight="1" x14ac:dyDescent="0.25">
      <c r="A112" s="13">
        <f t="shared" si="23"/>
        <v>22</v>
      </c>
      <c r="B112" s="13" t="s">
        <v>142</v>
      </c>
      <c r="C112" s="13" t="s">
        <v>163</v>
      </c>
      <c r="D112" s="13">
        <v>1917</v>
      </c>
      <c r="E112" s="13"/>
      <c r="F112" s="13" t="s">
        <v>136</v>
      </c>
      <c r="G112" s="13">
        <v>2</v>
      </c>
      <c r="H112" s="13">
        <v>4</v>
      </c>
      <c r="I112" s="17">
        <v>665.6</v>
      </c>
      <c r="J112" s="44">
        <v>615.6</v>
      </c>
      <c r="K112" s="44">
        <v>565.6</v>
      </c>
      <c r="L112" s="26">
        <v>21</v>
      </c>
      <c r="M112" s="52">
        <v>8</v>
      </c>
      <c r="N112" s="17">
        <f>'таблица №2 виды ремонта (2024)'!E106</f>
        <v>200000</v>
      </c>
      <c r="O112" s="17">
        <v>0</v>
      </c>
      <c r="P112" s="17">
        <v>0</v>
      </c>
      <c r="Q112" s="17">
        <v>0</v>
      </c>
      <c r="R112" s="17">
        <f t="shared" si="22"/>
        <v>200000</v>
      </c>
      <c r="S112" s="36">
        <v>45657</v>
      </c>
    </row>
    <row r="113" spans="1:19" s="23" customFormat="1" ht="33" customHeight="1" x14ac:dyDescent="0.25">
      <c r="A113" s="13">
        <f t="shared" si="23"/>
        <v>23</v>
      </c>
      <c r="B113" s="13" t="s">
        <v>149</v>
      </c>
      <c r="C113" s="13" t="s">
        <v>164</v>
      </c>
      <c r="D113" s="13">
        <v>1892</v>
      </c>
      <c r="E113" s="13"/>
      <c r="F113" s="13" t="s">
        <v>165</v>
      </c>
      <c r="G113" s="13">
        <v>1</v>
      </c>
      <c r="H113" s="13">
        <v>1</v>
      </c>
      <c r="I113" s="17">
        <v>165.96</v>
      </c>
      <c r="J113" s="44">
        <v>115.96000000000001</v>
      </c>
      <c r="K113" s="44">
        <v>65.960000000000008</v>
      </c>
      <c r="L113" s="26">
        <v>10</v>
      </c>
      <c r="M113" s="52">
        <v>8</v>
      </c>
      <c r="N113" s="17">
        <f>'таблица №2 виды ремонта (2024)'!E107</f>
        <v>200000</v>
      </c>
      <c r="O113" s="17">
        <v>0</v>
      </c>
      <c r="P113" s="17">
        <v>0</v>
      </c>
      <c r="Q113" s="17">
        <v>0</v>
      </c>
      <c r="R113" s="17">
        <f t="shared" si="22"/>
        <v>200000</v>
      </c>
      <c r="S113" s="36">
        <v>45657</v>
      </c>
    </row>
    <row r="114" spans="1:19" s="23" customFormat="1" ht="33" customHeight="1" x14ac:dyDescent="0.25">
      <c r="A114" s="13">
        <f t="shared" si="23"/>
        <v>24</v>
      </c>
      <c r="B114" s="13" t="s">
        <v>149</v>
      </c>
      <c r="C114" s="13" t="s">
        <v>166</v>
      </c>
      <c r="D114" s="13" t="s">
        <v>167</v>
      </c>
      <c r="E114" s="13"/>
      <c r="F114" s="13" t="s">
        <v>136</v>
      </c>
      <c r="G114" s="13">
        <v>9</v>
      </c>
      <c r="H114" s="13">
        <v>1</v>
      </c>
      <c r="I114" s="17">
        <v>3488.9</v>
      </c>
      <c r="J114" s="17">
        <v>3238.9</v>
      </c>
      <c r="K114" s="17">
        <v>3038.9</v>
      </c>
      <c r="L114" s="52">
        <v>136</v>
      </c>
      <c r="M114" s="52">
        <v>46</v>
      </c>
      <c r="N114" s="17">
        <f>'таблица №2 виды ремонта (2024)'!E108</f>
        <v>3529812.6</v>
      </c>
      <c r="O114" s="17">
        <v>0</v>
      </c>
      <c r="P114" s="17">
        <v>0</v>
      </c>
      <c r="Q114" s="17">
        <v>0</v>
      </c>
      <c r="R114" s="17">
        <f t="shared" si="22"/>
        <v>3529812.6</v>
      </c>
      <c r="S114" s="36">
        <v>45657</v>
      </c>
    </row>
    <row r="115" spans="1:19" s="23" customFormat="1" ht="33" customHeight="1" x14ac:dyDescent="0.25">
      <c r="A115" s="13">
        <f t="shared" si="23"/>
        <v>25</v>
      </c>
      <c r="B115" s="13" t="s">
        <v>144</v>
      </c>
      <c r="C115" s="13" t="s">
        <v>168</v>
      </c>
      <c r="D115" s="13">
        <v>1989</v>
      </c>
      <c r="E115" s="13"/>
      <c r="F115" s="11" t="s">
        <v>115</v>
      </c>
      <c r="G115" s="13">
        <v>9</v>
      </c>
      <c r="H115" s="13">
        <v>7</v>
      </c>
      <c r="I115" s="17">
        <v>14779.5</v>
      </c>
      <c r="J115" s="17">
        <v>12779.5</v>
      </c>
      <c r="K115" s="17">
        <v>12479.5</v>
      </c>
      <c r="L115" s="52">
        <v>598</v>
      </c>
      <c r="M115" s="52">
        <v>200</v>
      </c>
      <c r="N115" s="17">
        <f>'таблица №2 виды ремонта (2024)'!E109</f>
        <v>23808688.199999999</v>
      </c>
      <c r="O115" s="17">
        <v>0</v>
      </c>
      <c r="P115" s="17">
        <v>0</v>
      </c>
      <c r="Q115" s="17">
        <v>0</v>
      </c>
      <c r="R115" s="17">
        <f t="shared" si="22"/>
        <v>23808688.199999999</v>
      </c>
      <c r="S115" s="36">
        <v>45657</v>
      </c>
    </row>
    <row r="116" spans="1:19" s="23" customFormat="1" ht="33" customHeight="1" x14ac:dyDescent="0.25">
      <c r="A116" s="13">
        <f t="shared" si="23"/>
        <v>26</v>
      </c>
      <c r="B116" s="11" t="s">
        <v>146</v>
      </c>
      <c r="C116" s="11" t="s">
        <v>169</v>
      </c>
      <c r="D116" s="11">
        <v>1990</v>
      </c>
      <c r="E116" s="11"/>
      <c r="F116" s="13" t="s">
        <v>136</v>
      </c>
      <c r="G116" s="11">
        <v>9</v>
      </c>
      <c r="H116" s="11">
        <v>6</v>
      </c>
      <c r="I116" s="34">
        <v>13691.6</v>
      </c>
      <c r="J116" s="17">
        <v>11691.6</v>
      </c>
      <c r="K116" s="17">
        <v>11391.6</v>
      </c>
      <c r="L116" s="35">
        <v>489</v>
      </c>
      <c r="M116" s="52">
        <v>163</v>
      </c>
      <c r="N116" s="17">
        <f>'таблица №2 виды ремонта (2024)'!E110</f>
        <v>20428875.600000001</v>
      </c>
      <c r="O116" s="17">
        <v>0</v>
      </c>
      <c r="P116" s="17">
        <v>0</v>
      </c>
      <c r="Q116" s="17">
        <v>0</v>
      </c>
      <c r="R116" s="17">
        <f t="shared" si="22"/>
        <v>20428875.600000001</v>
      </c>
      <c r="S116" s="36">
        <v>45657</v>
      </c>
    </row>
    <row r="117" spans="1:19" s="23" customFormat="1" ht="33" customHeight="1" x14ac:dyDescent="0.25">
      <c r="A117" s="13">
        <f t="shared" si="23"/>
        <v>27</v>
      </c>
      <c r="B117" s="13" t="s">
        <v>142</v>
      </c>
      <c r="C117" s="11" t="s">
        <v>170</v>
      </c>
      <c r="D117" s="11">
        <v>1967</v>
      </c>
      <c r="E117" s="11"/>
      <c r="F117" s="13" t="s">
        <v>136</v>
      </c>
      <c r="G117" s="11">
        <v>5</v>
      </c>
      <c r="H117" s="11">
        <v>3</v>
      </c>
      <c r="I117" s="34">
        <v>2685.61</v>
      </c>
      <c r="J117" s="17">
        <v>2435.61</v>
      </c>
      <c r="K117" s="17">
        <v>2235.61</v>
      </c>
      <c r="L117" s="35">
        <v>121</v>
      </c>
      <c r="M117" s="52">
        <v>41</v>
      </c>
      <c r="N117" s="17">
        <f>'таблица №2 виды ремонта (2024)'!E111</f>
        <v>6980066.2180000003</v>
      </c>
      <c r="O117" s="17">
        <v>0</v>
      </c>
      <c r="P117" s="17">
        <v>0</v>
      </c>
      <c r="Q117" s="17">
        <v>0</v>
      </c>
      <c r="R117" s="17">
        <f t="shared" si="22"/>
        <v>6980066.2180000003</v>
      </c>
      <c r="S117" s="36">
        <v>45657</v>
      </c>
    </row>
    <row r="118" spans="1:19" s="23" customFormat="1" ht="33" customHeight="1" x14ac:dyDescent="0.25">
      <c r="A118" s="13">
        <f t="shared" si="23"/>
        <v>28</v>
      </c>
      <c r="B118" s="11" t="s">
        <v>146</v>
      </c>
      <c r="C118" s="11" t="s">
        <v>171</v>
      </c>
      <c r="D118" s="11">
        <v>1917</v>
      </c>
      <c r="E118" s="11"/>
      <c r="F118" s="11" t="s">
        <v>172</v>
      </c>
      <c r="G118" s="11">
        <v>1</v>
      </c>
      <c r="H118" s="11">
        <v>1</v>
      </c>
      <c r="I118" s="34">
        <v>1874.4</v>
      </c>
      <c r="J118" s="34">
        <v>1624.4</v>
      </c>
      <c r="K118" s="34">
        <v>1424.4</v>
      </c>
      <c r="L118" s="35">
        <v>71</v>
      </c>
      <c r="M118" s="52">
        <v>24</v>
      </c>
      <c r="N118" s="17">
        <f>'таблица №2 виды ремонта (2024)'!E112</f>
        <v>200000</v>
      </c>
      <c r="O118" s="17">
        <v>0</v>
      </c>
      <c r="P118" s="17">
        <v>0</v>
      </c>
      <c r="Q118" s="17">
        <v>0</v>
      </c>
      <c r="R118" s="17">
        <f t="shared" si="22"/>
        <v>200000</v>
      </c>
      <c r="S118" s="67">
        <v>45657</v>
      </c>
    </row>
    <row r="119" spans="1:19" s="23" customFormat="1" ht="33" customHeight="1" x14ac:dyDescent="0.25">
      <c r="A119" s="13">
        <f t="shared" si="23"/>
        <v>29</v>
      </c>
      <c r="B119" s="13" t="s">
        <v>142</v>
      </c>
      <c r="C119" s="11" t="s">
        <v>173</v>
      </c>
      <c r="D119" s="33">
        <v>1957</v>
      </c>
      <c r="E119" s="33"/>
      <c r="F119" s="13" t="s">
        <v>136</v>
      </c>
      <c r="G119" s="40">
        <v>4</v>
      </c>
      <c r="H119" s="40">
        <v>2</v>
      </c>
      <c r="I119" s="44">
        <v>1848.4</v>
      </c>
      <c r="J119" s="17">
        <v>1598.4</v>
      </c>
      <c r="K119" s="17">
        <v>1398.4</v>
      </c>
      <c r="L119" s="35">
        <v>60</v>
      </c>
      <c r="M119" s="52">
        <v>20</v>
      </c>
      <c r="N119" s="17">
        <f>'таблица №2 виды ремонта (2024)'!E113</f>
        <v>5594052.9743999997</v>
      </c>
      <c r="O119" s="17">
        <v>0</v>
      </c>
      <c r="P119" s="17">
        <v>0</v>
      </c>
      <c r="Q119" s="17">
        <v>0</v>
      </c>
      <c r="R119" s="17">
        <f t="shared" si="22"/>
        <v>5594052.9743999997</v>
      </c>
      <c r="S119" s="36">
        <v>45657</v>
      </c>
    </row>
    <row r="120" spans="1:19" s="23" customFormat="1" ht="33" customHeight="1" x14ac:dyDescent="0.25">
      <c r="A120" s="13">
        <f t="shared" si="23"/>
        <v>30</v>
      </c>
      <c r="B120" s="13" t="s">
        <v>159</v>
      </c>
      <c r="C120" s="13" t="s">
        <v>174</v>
      </c>
      <c r="D120" s="13">
        <v>1982</v>
      </c>
      <c r="E120" s="13"/>
      <c r="F120" s="11" t="s">
        <v>115</v>
      </c>
      <c r="G120" s="13">
        <v>9</v>
      </c>
      <c r="H120" s="13">
        <v>4</v>
      </c>
      <c r="I120" s="17">
        <v>9851.2000000000007</v>
      </c>
      <c r="J120" s="17">
        <v>9601.2000000000007</v>
      </c>
      <c r="K120" s="17">
        <v>9401.2000000000007</v>
      </c>
      <c r="L120" s="52">
        <v>355</v>
      </c>
      <c r="M120" s="52">
        <v>119</v>
      </c>
      <c r="N120" s="17">
        <f>'таблица №2 виды ремонта (2024)'!E114</f>
        <v>13669250.4</v>
      </c>
      <c r="O120" s="17">
        <v>0</v>
      </c>
      <c r="P120" s="17">
        <v>0</v>
      </c>
      <c r="Q120" s="17">
        <v>0</v>
      </c>
      <c r="R120" s="17">
        <f t="shared" si="22"/>
        <v>13669250.4</v>
      </c>
      <c r="S120" s="36">
        <v>45657</v>
      </c>
    </row>
    <row r="121" spans="1:19" s="23" customFormat="1" ht="33" customHeight="1" x14ac:dyDescent="0.25">
      <c r="A121" s="13">
        <f t="shared" si="23"/>
        <v>31</v>
      </c>
      <c r="B121" s="13" t="s">
        <v>139</v>
      </c>
      <c r="C121" s="13" t="s">
        <v>175</v>
      </c>
      <c r="D121" s="13">
        <v>1917</v>
      </c>
      <c r="E121" s="13"/>
      <c r="F121" s="13" t="s">
        <v>136</v>
      </c>
      <c r="G121" s="13">
        <v>2</v>
      </c>
      <c r="H121" s="13">
        <v>2</v>
      </c>
      <c r="I121" s="17">
        <v>1629.6</v>
      </c>
      <c r="J121" s="17">
        <v>1379.6</v>
      </c>
      <c r="K121" s="17">
        <v>1179.5999999999999</v>
      </c>
      <c r="L121" s="26">
        <v>98</v>
      </c>
      <c r="M121" s="52">
        <v>33</v>
      </c>
      <c r="N121" s="17">
        <f>'таблица №2 виды ремонта (2024)'!E115</f>
        <v>200000</v>
      </c>
      <c r="O121" s="17">
        <v>0</v>
      </c>
      <c r="P121" s="17">
        <v>0</v>
      </c>
      <c r="Q121" s="17">
        <v>0</v>
      </c>
      <c r="R121" s="17">
        <f t="shared" si="22"/>
        <v>200000</v>
      </c>
      <c r="S121" s="36">
        <v>45657</v>
      </c>
    </row>
    <row r="122" spans="1:19" s="23" customFormat="1" ht="33" customHeight="1" x14ac:dyDescent="0.25">
      <c r="A122" s="13">
        <f t="shared" si="23"/>
        <v>32</v>
      </c>
      <c r="B122" s="13" t="s">
        <v>159</v>
      </c>
      <c r="C122" s="13" t="s">
        <v>176</v>
      </c>
      <c r="D122" s="13">
        <v>1950</v>
      </c>
      <c r="E122" s="13"/>
      <c r="F122" s="13" t="s">
        <v>177</v>
      </c>
      <c r="G122" s="13">
        <v>2</v>
      </c>
      <c r="H122" s="13">
        <v>2</v>
      </c>
      <c r="I122" s="17">
        <v>838</v>
      </c>
      <c r="J122" s="44">
        <v>788</v>
      </c>
      <c r="K122" s="44">
        <v>738</v>
      </c>
      <c r="L122" s="26">
        <v>25</v>
      </c>
      <c r="M122" s="52">
        <v>9</v>
      </c>
      <c r="N122" s="17">
        <f>'таблица №2 виды ремонта (2024)'!E116</f>
        <v>200000</v>
      </c>
      <c r="O122" s="17">
        <v>0</v>
      </c>
      <c r="P122" s="17">
        <v>0</v>
      </c>
      <c r="Q122" s="17">
        <v>0</v>
      </c>
      <c r="R122" s="17">
        <f t="shared" si="22"/>
        <v>200000</v>
      </c>
      <c r="S122" s="36">
        <v>45657</v>
      </c>
    </row>
    <row r="123" spans="1:19" s="23" customFormat="1" ht="33" customHeight="1" x14ac:dyDescent="0.25">
      <c r="A123" s="13">
        <f t="shared" si="23"/>
        <v>33</v>
      </c>
      <c r="B123" s="13" t="s">
        <v>142</v>
      </c>
      <c r="C123" s="13" t="s">
        <v>178</v>
      </c>
      <c r="D123" s="13">
        <v>1994</v>
      </c>
      <c r="E123" s="13"/>
      <c r="F123" s="13" t="s">
        <v>136</v>
      </c>
      <c r="G123" s="13">
        <v>10</v>
      </c>
      <c r="H123" s="13">
        <v>4</v>
      </c>
      <c r="I123" s="17">
        <v>8900.64</v>
      </c>
      <c r="J123" s="17">
        <v>8650.64</v>
      </c>
      <c r="K123" s="17">
        <v>8450.64</v>
      </c>
      <c r="L123" s="52">
        <v>259</v>
      </c>
      <c r="M123" s="52">
        <v>87</v>
      </c>
      <c r="N123" s="17">
        <f>'таблица №2 виды ремонта (2024)'!E117</f>
        <v>13669250.4</v>
      </c>
      <c r="O123" s="17">
        <v>0</v>
      </c>
      <c r="P123" s="17">
        <v>0</v>
      </c>
      <c r="Q123" s="17">
        <v>0</v>
      </c>
      <c r="R123" s="17">
        <f t="shared" si="22"/>
        <v>13669250.4</v>
      </c>
      <c r="S123" s="36">
        <v>45657</v>
      </c>
    </row>
    <row r="124" spans="1:19" s="23" customFormat="1" ht="33" customHeight="1" x14ac:dyDescent="0.25">
      <c r="A124" s="13">
        <f t="shared" si="23"/>
        <v>34</v>
      </c>
      <c r="B124" s="13" t="s">
        <v>144</v>
      </c>
      <c r="C124" s="13" t="s">
        <v>179</v>
      </c>
      <c r="D124" s="13">
        <v>1989</v>
      </c>
      <c r="E124" s="13"/>
      <c r="F124" s="11" t="s">
        <v>115</v>
      </c>
      <c r="G124" s="13">
        <v>9</v>
      </c>
      <c r="H124" s="13">
        <v>18</v>
      </c>
      <c r="I124" s="17">
        <v>35522</v>
      </c>
      <c r="J124" s="17">
        <v>33522</v>
      </c>
      <c r="K124" s="17">
        <v>33222</v>
      </c>
      <c r="L124" s="52">
        <v>1761</v>
      </c>
      <c r="M124" s="52">
        <v>587</v>
      </c>
      <c r="N124" s="17">
        <f>'таблица №2 виды ремонта (2024)'!E118</f>
        <v>60986626.799999997</v>
      </c>
      <c r="O124" s="17">
        <v>0</v>
      </c>
      <c r="P124" s="17">
        <v>0</v>
      </c>
      <c r="Q124" s="17">
        <v>0</v>
      </c>
      <c r="R124" s="17">
        <f t="shared" si="22"/>
        <v>60986626.799999997</v>
      </c>
      <c r="S124" s="36">
        <v>45657</v>
      </c>
    </row>
    <row r="125" spans="1:19" s="23" customFormat="1" ht="33" customHeight="1" x14ac:dyDescent="0.25">
      <c r="A125" s="13">
        <f t="shared" si="23"/>
        <v>35</v>
      </c>
      <c r="B125" s="13" t="s">
        <v>139</v>
      </c>
      <c r="C125" s="40" t="s">
        <v>180</v>
      </c>
      <c r="D125" s="11" t="s">
        <v>181</v>
      </c>
      <c r="E125" s="11"/>
      <c r="F125" s="13" t="s">
        <v>136</v>
      </c>
      <c r="G125" s="11">
        <v>4</v>
      </c>
      <c r="H125" s="11">
        <v>2</v>
      </c>
      <c r="I125" s="34">
        <v>2374.1999999999998</v>
      </c>
      <c r="J125" s="17">
        <v>2124.1999999999998</v>
      </c>
      <c r="K125" s="17">
        <v>1924.1999999999998</v>
      </c>
      <c r="L125" s="35">
        <v>68</v>
      </c>
      <c r="M125" s="52">
        <v>23</v>
      </c>
      <c r="N125" s="17">
        <f>'таблица №2 виды ремонта (2024)'!E119</f>
        <v>11695697.2344</v>
      </c>
      <c r="O125" s="17">
        <v>0</v>
      </c>
      <c r="P125" s="17">
        <v>0</v>
      </c>
      <c r="Q125" s="17">
        <v>0</v>
      </c>
      <c r="R125" s="17">
        <f t="shared" si="22"/>
        <v>11695697.2344</v>
      </c>
      <c r="S125" s="36">
        <v>45657</v>
      </c>
    </row>
    <row r="126" spans="1:19" s="23" customFormat="1" ht="33" customHeight="1" x14ac:dyDescent="0.25">
      <c r="A126" s="13">
        <f t="shared" si="23"/>
        <v>36</v>
      </c>
      <c r="B126" s="13" t="s">
        <v>139</v>
      </c>
      <c r="C126" s="40" t="s">
        <v>182</v>
      </c>
      <c r="D126" s="33" t="s">
        <v>181</v>
      </c>
      <c r="E126" s="33"/>
      <c r="F126" s="13" t="s">
        <v>136</v>
      </c>
      <c r="G126" s="40">
        <v>2</v>
      </c>
      <c r="H126" s="40">
        <v>1</v>
      </c>
      <c r="I126" s="44">
        <v>1012.8</v>
      </c>
      <c r="J126" s="17">
        <v>762.8</v>
      </c>
      <c r="K126" s="44">
        <v>712.8</v>
      </c>
      <c r="L126" s="35">
        <v>16</v>
      </c>
      <c r="M126" s="52">
        <v>8</v>
      </c>
      <c r="N126" s="17">
        <f>'таблица №2 виды ремонта (2024)'!E120</f>
        <v>7131282.7054000003</v>
      </c>
      <c r="O126" s="17">
        <v>0</v>
      </c>
      <c r="P126" s="17">
        <v>0</v>
      </c>
      <c r="Q126" s="17">
        <v>0</v>
      </c>
      <c r="R126" s="17">
        <f t="shared" si="22"/>
        <v>7131282.7054000003</v>
      </c>
      <c r="S126" s="36">
        <v>45657</v>
      </c>
    </row>
    <row r="127" spans="1:19" s="23" customFormat="1" ht="33" customHeight="1" x14ac:dyDescent="0.25">
      <c r="A127" s="13">
        <f t="shared" si="23"/>
        <v>37</v>
      </c>
      <c r="B127" s="13" t="s">
        <v>144</v>
      </c>
      <c r="C127" s="13" t="s">
        <v>183</v>
      </c>
      <c r="D127" s="13">
        <v>1991</v>
      </c>
      <c r="E127" s="13"/>
      <c r="F127" s="13" t="s">
        <v>136</v>
      </c>
      <c r="G127" s="13">
        <v>9</v>
      </c>
      <c r="H127" s="13">
        <v>1</v>
      </c>
      <c r="I127" s="17">
        <v>5078.3999999999996</v>
      </c>
      <c r="J127" s="17">
        <v>4828.3999999999996</v>
      </c>
      <c r="K127" s="17">
        <v>4628.3999999999996</v>
      </c>
      <c r="L127" s="52">
        <v>189</v>
      </c>
      <c r="M127" s="52">
        <v>63</v>
      </c>
      <c r="N127" s="17">
        <f>'таблица №2 виды ремонта (2024)'!E121</f>
        <v>3529812.6</v>
      </c>
      <c r="O127" s="17">
        <v>0</v>
      </c>
      <c r="P127" s="17">
        <v>0</v>
      </c>
      <c r="Q127" s="17">
        <v>0</v>
      </c>
      <c r="R127" s="17">
        <f t="shared" si="22"/>
        <v>3529812.6</v>
      </c>
      <c r="S127" s="36">
        <v>45657</v>
      </c>
    </row>
    <row r="128" spans="1:19" s="23" customFormat="1" ht="33" customHeight="1" x14ac:dyDescent="0.25">
      <c r="A128" s="13">
        <f t="shared" si="23"/>
        <v>38</v>
      </c>
      <c r="B128" s="13" t="s">
        <v>159</v>
      </c>
      <c r="C128" s="11" t="s">
        <v>184</v>
      </c>
      <c r="D128" s="33">
        <v>1966</v>
      </c>
      <c r="E128" s="33"/>
      <c r="F128" s="13" t="s">
        <v>136</v>
      </c>
      <c r="G128" s="40">
        <v>5</v>
      </c>
      <c r="H128" s="40">
        <v>4</v>
      </c>
      <c r="I128" s="44">
        <v>4692</v>
      </c>
      <c r="J128" s="17">
        <v>4442</v>
      </c>
      <c r="K128" s="17">
        <v>4242</v>
      </c>
      <c r="L128" s="35">
        <v>232</v>
      </c>
      <c r="M128" s="52">
        <v>78</v>
      </c>
      <c r="N128" s="17">
        <f>'таблица №2 виды ремонта (2024)'!E122</f>
        <v>18845447.185800001</v>
      </c>
      <c r="O128" s="17">
        <v>0</v>
      </c>
      <c r="P128" s="17">
        <v>0</v>
      </c>
      <c r="Q128" s="17">
        <v>0</v>
      </c>
      <c r="R128" s="17">
        <f t="shared" si="22"/>
        <v>18845447.185800001</v>
      </c>
      <c r="S128" s="36">
        <v>45657</v>
      </c>
    </row>
    <row r="129" spans="1:19" s="23" customFormat="1" ht="33" customHeight="1" x14ac:dyDescent="0.25">
      <c r="A129" s="13">
        <f t="shared" si="23"/>
        <v>39</v>
      </c>
      <c r="B129" s="11" t="s">
        <v>146</v>
      </c>
      <c r="C129" s="13" t="s">
        <v>185</v>
      </c>
      <c r="D129" s="13">
        <v>1991</v>
      </c>
      <c r="E129" s="13"/>
      <c r="F129" s="11" t="s">
        <v>115</v>
      </c>
      <c r="G129" s="13">
        <v>10</v>
      </c>
      <c r="H129" s="13">
        <v>5</v>
      </c>
      <c r="I129" s="17">
        <v>12886.78</v>
      </c>
      <c r="J129" s="17">
        <v>10886.78</v>
      </c>
      <c r="K129" s="17">
        <v>10586.78</v>
      </c>
      <c r="L129" s="52">
        <v>453</v>
      </c>
      <c r="M129" s="52">
        <v>151</v>
      </c>
      <c r="N129" s="17">
        <f>'таблица №2 виды ремонта (2024)'!E123</f>
        <v>17049063</v>
      </c>
      <c r="O129" s="17">
        <v>0</v>
      </c>
      <c r="P129" s="17">
        <v>0</v>
      </c>
      <c r="Q129" s="17">
        <v>0</v>
      </c>
      <c r="R129" s="17">
        <f t="shared" si="22"/>
        <v>17049063</v>
      </c>
      <c r="S129" s="36">
        <v>45657</v>
      </c>
    </row>
    <row r="130" spans="1:19" s="23" customFormat="1" ht="33" customHeight="1" x14ac:dyDescent="0.25">
      <c r="A130" s="13">
        <f t="shared" si="23"/>
        <v>40</v>
      </c>
      <c r="B130" s="13" t="s">
        <v>142</v>
      </c>
      <c r="C130" s="13" t="s">
        <v>186</v>
      </c>
      <c r="D130" s="13">
        <v>1985</v>
      </c>
      <c r="E130" s="13"/>
      <c r="F130" s="13" t="s">
        <v>136</v>
      </c>
      <c r="G130" s="13">
        <v>9</v>
      </c>
      <c r="H130" s="13">
        <v>2</v>
      </c>
      <c r="I130" s="17">
        <v>5099.2</v>
      </c>
      <c r="J130" s="17">
        <v>4849.2</v>
      </c>
      <c r="K130" s="17">
        <v>4649.2</v>
      </c>
      <c r="L130" s="52">
        <v>275</v>
      </c>
      <c r="M130" s="52">
        <v>92</v>
      </c>
      <c r="N130" s="17">
        <f>'таблица №2 виды ремонта (2024)'!E124</f>
        <v>6909625.2000000002</v>
      </c>
      <c r="O130" s="17">
        <v>0</v>
      </c>
      <c r="P130" s="17">
        <v>0</v>
      </c>
      <c r="Q130" s="17">
        <v>0</v>
      </c>
      <c r="R130" s="17">
        <f t="shared" si="22"/>
        <v>6909625.2000000002</v>
      </c>
      <c r="S130" s="36">
        <v>45657</v>
      </c>
    </row>
    <row r="131" spans="1:19" s="23" customFormat="1" ht="33" customHeight="1" x14ac:dyDescent="0.25">
      <c r="A131" s="13">
        <f t="shared" si="23"/>
        <v>41</v>
      </c>
      <c r="B131" s="11" t="s">
        <v>146</v>
      </c>
      <c r="C131" s="13" t="s">
        <v>187</v>
      </c>
      <c r="D131" s="13">
        <v>1927</v>
      </c>
      <c r="E131" s="13"/>
      <c r="F131" s="13" t="s">
        <v>136</v>
      </c>
      <c r="G131" s="13">
        <v>5</v>
      </c>
      <c r="H131" s="13">
        <v>5</v>
      </c>
      <c r="I131" s="17">
        <v>1254.0999999999999</v>
      </c>
      <c r="J131" s="17">
        <v>1004.0999999999999</v>
      </c>
      <c r="K131" s="17">
        <v>804.09999999999991</v>
      </c>
      <c r="L131" s="26">
        <v>104</v>
      </c>
      <c r="M131" s="52">
        <v>35</v>
      </c>
      <c r="N131" s="17">
        <f>'таблица №2 виды ремонта (2024)'!E125</f>
        <v>2527509.7993000001</v>
      </c>
      <c r="O131" s="17">
        <v>0</v>
      </c>
      <c r="P131" s="17">
        <v>0</v>
      </c>
      <c r="Q131" s="17">
        <v>0</v>
      </c>
      <c r="R131" s="17">
        <f t="shared" si="22"/>
        <v>2527509.7993000001</v>
      </c>
      <c r="S131" s="36">
        <v>45657</v>
      </c>
    </row>
    <row r="132" spans="1:19" s="23" customFormat="1" ht="33" customHeight="1" x14ac:dyDescent="0.25">
      <c r="A132" s="13">
        <f t="shared" si="23"/>
        <v>42</v>
      </c>
      <c r="B132" s="13" t="s">
        <v>142</v>
      </c>
      <c r="C132" s="13" t="s">
        <v>188</v>
      </c>
      <c r="D132" s="13">
        <v>1969</v>
      </c>
      <c r="E132" s="13"/>
      <c r="F132" s="11" t="s">
        <v>115</v>
      </c>
      <c r="G132" s="13">
        <v>9</v>
      </c>
      <c r="H132" s="13">
        <v>4</v>
      </c>
      <c r="I132" s="17">
        <v>12424</v>
      </c>
      <c r="J132" s="17">
        <v>10424</v>
      </c>
      <c r="K132" s="17">
        <v>10124</v>
      </c>
      <c r="L132" s="52">
        <v>389</v>
      </c>
      <c r="M132" s="52">
        <v>130</v>
      </c>
      <c r="N132" s="17">
        <f>'таблица №2 виды ремонта (2024)'!E126</f>
        <v>13669250.4</v>
      </c>
      <c r="O132" s="17">
        <v>0</v>
      </c>
      <c r="P132" s="17">
        <v>0</v>
      </c>
      <c r="Q132" s="17">
        <v>0</v>
      </c>
      <c r="R132" s="17">
        <f t="shared" si="22"/>
        <v>13669250.4</v>
      </c>
      <c r="S132" s="36">
        <v>45657</v>
      </c>
    </row>
    <row r="133" spans="1:19" s="23" customFormat="1" ht="33" customHeight="1" x14ac:dyDescent="0.25">
      <c r="A133" s="13">
        <f t="shared" si="23"/>
        <v>43</v>
      </c>
      <c r="B133" s="11" t="s">
        <v>146</v>
      </c>
      <c r="C133" s="11" t="s">
        <v>189</v>
      </c>
      <c r="D133" s="11">
        <v>1983</v>
      </c>
      <c r="E133" s="11"/>
      <c r="F133" s="11" t="s">
        <v>115</v>
      </c>
      <c r="G133" s="11">
        <v>9</v>
      </c>
      <c r="H133" s="11">
        <v>3</v>
      </c>
      <c r="I133" s="34">
        <v>6004.72</v>
      </c>
      <c r="J133" s="17">
        <v>5754.72</v>
      </c>
      <c r="K133" s="17">
        <v>5554.72</v>
      </c>
      <c r="L133" s="35">
        <v>235</v>
      </c>
      <c r="M133" s="52">
        <v>78</v>
      </c>
      <c r="N133" s="17">
        <f>'таблица №2 виды ремонта (2024)'!E127</f>
        <v>7673072.8398000002</v>
      </c>
      <c r="O133" s="17">
        <v>0</v>
      </c>
      <c r="P133" s="17">
        <v>0</v>
      </c>
      <c r="Q133" s="17">
        <v>0</v>
      </c>
      <c r="R133" s="17">
        <f t="shared" si="22"/>
        <v>7673072.8398000002</v>
      </c>
      <c r="S133" s="36">
        <v>45657</v>
      </c>
    </row>
    <row r="134" spans="1:19" s="23" customFormat="1" ht="33" customHeight="1" x14ac:dyDescent="0.25">
      <c r="A134" s="13">
        <f t="shared" si="23"/>
        <v>44</v>
      </c>
      <c r="B134" s="13" t="s">
        <v>149</v>
      </c>
      <c r="C134" s="13" t="s">
        <v>190</v>
      </c>
      <c r="D134" s="13" t="s">
        <v>191</v>
      </c>
      <c r="E134" s="13"/>
      <c r="F134" s="13" t="s">
        <v>136</v>
      </c>
      <c r="G134" s="13">
        <v>10</v>
      </c>
      <c r="H134" s="13">
        <v>8</v>
      </c>
      <c r="I134" s="17">
        <v>20636.189999999999</v>
      </c>
      <c r="J134" s="17">
        <v>18636.189999999999</v>
      </c>
      <c r="K134" s="17">
        <v>18336.189999999999</v>
      </c>
      <c r="L134" s="52">
        <v>725</v>
      </c>
      <c r="M134" s="52">
        <v>241</v>
      </c>
      <c r="N134" s="17">
        <f>'таблица №2 виды ремонта (2024)'!E128</f>
        <v>27188500.800000001</v>
      </c>
      <c r="O134" s="17">
        <v>0</v>
      </c>
      <c r="P134" s="17">
        <v>0</v>
      </c>
      <c r="Q134" s="17">
        <v>0</v>
      </c>
      <c r="R134" s="17">
        <f t="shared" si="22"/>
        <v>27188500.800000001</v>
      </c>
      <c r="S134" s="36">
        <v>45657</v>
      </c>
    </row>
    <row r="135" spans="1:19" s="23" customFormat="1" ht="33" customHeight="1" x14ac:dyDescent="0.25">
      <c r="A135" s="13">
        <f t="shared" si="23"/>
        <v>45</v>
      </c>
      <c r="B135" s="13" t="s">
        <v>149</v>
      </c>
      <c r="C135" s="13" t="s">
        <v>192</v>
      </c>
      <c r="D135" s="13" t="s">
        <v>193</v>
      </c>
      <c r="E135" s="13"/>
      <c r="F135" s="13" t="s">
        <v>136</v>
      </c>
      <c r="G135" s="13">
        <v>10</v>
      </c>
      <c r="H135" s="13">
        <v>8</v>
      </c>
      <c r="I135" s="17">
        <v>15155.71</v>
      </c>
      <c r="J135" s="17">
        <v>13155.71</v>
      </c>
      <c r="K135" s="17">
        <v>12855.71</v>
      </c>
      <c r="L135" s="52">
        <v>598</v>
      </c>
      <c r="M135" s="52">
        <v>200</v>
      </c>
      <c r="N135" s="17">
        <f>'таблица №2 виды ремонта (2024)'!E129</f>
        <v>20428875.600000001</v>
      </c>
      <c r="O135" s="17">
        <v>0</v>
      </c>
      <c r="P135" s="17">
        <v>0</v>
      </c>
      <c r="Q135" s="17">
        <v>0</v>
      </c>
      <c r="R135" s="17">
        <f t="shared" si="22"/>
        <v>20428875.600000001</v>
      </c>
      <c r="S135" s="36">
        <v>45657</v>
      </c>
    </row>
    <row r="136" spans="1:19" s="23" customFormat="1" ht="33" customHeight="1" x14ac:dyDescent="0.25">
      <c r="A136" s="13">
        <f t="shared" si="23"/>
        <v>46</v>
      </c>
      <c r="B136" s="13" t="s">
        <v>149</v>
      </c>
      <c r="C136" s="13" t="s">
        <v>194</v>
      </c>
      <c r="D136" s="13">
        <v>1992</v>
      </c>
      <c r="E136" s="13"/>
      <c r="F136" s="11" t="s">
        <v>115</v>
      </c>
      <c r="G136" s="13">
        <v>10</v>
      </c>
      <c r="H136" s="13">
        <v>9</v>
      </c>
      <c r="I136" s="17">
        <v>21933.94</v>
      </c>
      <c r="J136" s="17">
        <v>19933.939999999999</v>
      </c>
      <c r="K136" s="17">
        <v>19633.939999999999</v>
      </c>
      <c r="L136" s="52">
        <v>832</v>
      </c>
      <c r="M136" s="52">
        <v>278</v>
      </c>
      <c r="N136" s="17">
        <f>'таблица №2 виды ремонта (2024)'!E130</f>
        <v>30568313.399999999</v>
      </c>
      <c r="O136" s="17">
        <v>0</v>
      </c>
      <c r="P136" s="17">
        <v>0</v>
      </c>
      <c r="Q136" s="17">
        <v>0</v>
      </c>
      <c r="R136" s="17">
        <f t="shared" si="22"/>
        <v>30568313.399999999</v>
      </c>
      <c r="S136" s="36">
        <v>45657</v>
      </c>
    </row>
    <row r="137" spans="1:19" s="23" customFormat="1" ht="33" customHeight="1" x14ac:dyDescent="0.25">
      <c r="A137" s="13">
        <f t="shared" si="23"/>
        <v>47</v>
      </c>
      <c r="B137" s="13" t="s">
        <v>142</v>
      </c>
      <c r="C137" s="40" t="s">
        <v>195</v>
      </c>
      <c r="D137" s="33">
        <v>1959</v>
      </c>
      <c r="E137" s="33"/>
      <c r="F137" s="13" t="s">
        <v>136</v>
      </c>
      <c r="G137" s="40">
        <v>5</v>
      </c>
      <c r="H137" s="40">
        <v>3</v>
      </c>
      <c r="I137" s="44">
        <v>2125.67</v>
      </c>
      <c r="J137" s="17">
        <v>1875.67</v>
      </c>
      <c r="K137" s="17">
        <v>1675.67</v>
      </c>
      <c r="L137" s="35">
        <v>60</v>
      </c>
      <c r="M137" s="52">
        <v>20</v>
      </c>
      <c r="N137" s="17">
        <f>'таблица №2 виды ремонта (2024)'!E131</f>
        <v>6980066.2180000003</v>
      </c>
      <c r="O137" s="17">
        <v>0</v>
      </c>
      <c r="P137" s="17">
        <v>0</v>
      </c>
      <c r="Q137" s="17">
        <v>0</v>
      </c>
      <c r="R137" s="17">
        <f t="shared" si="22"/>
        <v>6980066.2180000003</v>
      </c>
      <c r="S137" s="36">
        <v>45657</v>
      </c>
    </row>
    <row r="138" spans="1:19" s="23" customFormat="1" ht="33" customHeight="1" x14ac:dyDescent="0.25">
      <c r="A138" s="13">
        <f t="shared" si="23"/>
        <v>48</v>
      </c>
      <c r="B138" s="13" t="s">
        <v>142</v>
      </c>
      <c r="C138" s="13" t="s">
        <v>196</v>
      </c>
      <c r="D138" s="13">
        <v>1978</v>
      </c>
      <c r="E138" s="13"/>
      <c r="F138" s="11" t="s">
        <v>115</v>
      </c>
      <c r="G138" s="13">
        <v>9</v>
      </c>
      <c r="H138" s="13">
        <v>2</v>
      </c>
      <c r="I138" s="17">
        <v>4768.3999999999996</v>
      </c>
      <c r="J138" s="17">
        <v>4518.3999999999996</v>
      </c>
      <c r="K138" s="17">
        <v>4318.3999999999996</v>
      </c>
      <c r="L138" s="52">
        <v>195</v>
      </c>
      <c r="M138" s="52">
        <v>65</v>
      </c>
      <c r="N138" s="17">
        <f>'таблица №2 виды ремонта (2024)'!E132</f>
        <v>3529812.6</v>
      </c>
      <c r="O138" s="17">
        <v>0</v>
      </c>
      <c r="P138" s="17">
        <v>0</v>
      </c>
      <c r="Q138" s="17">
        <v>0</v>
      </c>
      <c r="R138" s="17">
        <f t="shared" si="22"/>
        <v>3529812.6</v>
      </c>
      <c r="S138" s="36">
        <v>45657</v>
      </c>
    </row>
    <row r="139" spans="1:19" s="23" customFormat="1" ht="33" customHeight="1" x14ac:dyDescent="0.25">
      <c r="A139" s="13">
        <f t="shared" si="23"/>
        <v>49</v>
      </c>
      <c r="B139" s="13" t="s">
        <v>142</v>
      </c>
      <c r="C139" s="13" t="s">
        <v>197</v>
      </c>
      <c r="D139" s="13">
        <v>1984</v>
      </c>
      <c r="E139" s="13"/>
      <c r="F139" s="13" t="s">
        <v>136</v>
      </c>
      <c r="G139" s="13">
        <v>9</v>
      </c>
      <c r="H139" s="13">
        <v>2</v>
      </c>
      <c r="I139" s="17">
        <v>5004.2</v>
      </c>
      <c r="J139" s="17">
        <v>4754.2</v>
      </c>
      <c r="K139" s="17">
        <v>4554.2</v>
      </c>
      <c r="L139" s="52">
        <v>218</v>
      </c>
      <c r="M139" s="52">
        <v>73</v>
      </c>
      <c r="N139" s="17">
        <f>'таблица №2 виды ремонта (2024)'!E133</f>
        <v>6909625.2000000002</v>
      </c>
      <c r="O139" s="17">
        <v>0</v>
      </c>
      <c r="P139" s="17">
        <v>0</v>
      </c>
      <c r="Q139" s="17">
        <v>0</v>
      </c>
      <c r="R139" s="17">
        <f t="shared" si="22"/>
        <v>6909625.2000000002</v>
      </c>
      <c r="S139" s="36">
        <v>45657</v>
      </c>
    </row>
    <row r="140" spans="1:19" s="23" customFormat="1" ht="33" customHeight="1" x14ac:dyDescent="0.25">
      <c r="A140" s="13">
        <f t="shared" si="23"/>
        <v>50</v>
      </c>
      <c r="B140" s="13" t="s">
        <v>142</v>
      </c>
      <c r="C140" s="24" t="s">
        <v>198</v>
      </c>
      <c r="D140" s="13">
        <v>1959</v>
      </c>
      <c r="E140" s="13"/>
      <c r="F140" s="13" t="s">
        <v>199</v>
      </c>
      <c r="G140" s="13">
        <v>2</v>
      </c>
      <c r="H140" s="13">
        <v>1</v>
      </c>
      <c r="I140" s="17">
        <v>284.3</v>
      </c>
      <c r="J140" s="17">
        <v>277.3</v>
      </c>
      <c r="K140" s="17">
        <v>277.3</v>
      </c>
      <c r="L140" s="26">
        <v>24</v>
      </c>
      <c r="M140" s="26">
        <v>11</v>
      </c>
      <c r="N140" s="17">
        <f>'таблица №2 виды ремонта (2024)'!E134</f>
        <v>3611317.85</v>
      </c>
      <c r="O140" s="17">
        <v>0</v>
      </c>
      <c r="P140" s="17">
        <v>0</v>
      </c>
      <c r="Q140" s="17">
        <v>0</v>
      </c>
      <c r="R140" s="17">
        <f t="shared" si="22"/>
        <v>3611317.85</v>
      </c>
      <c r="S140" s="36">
        <v>45657</v>
      </c>
    </row>
    <row r="141" spans="1:19" s="23" customFormat="1" ht="35.1" customHeight="1" x14ac:dyDescent="0.25">
      <c r="A141" s="13">
        <f t="shared" si="23"/>
        <v>51</v>
      </c>
      <c r="B141" s="13" t="s">
        <v>144</v>
      </c>
      <c r="C141" s="13" t="s">
        <v>200</v>
      </c>
      <c r="D141" s="13">
        <v>1976</v>
      </c>
      <c r="E141" s="13"/>
      <c r="F141" s="13" t="s">
        <v>201</v>
      </c>
      <c r="G141" s="13">
        <v>2</v>
      </c>
      <c r="H141" s="13">
        <v>3</v>
      </c>
      <c r="I141" s="17">
        <v>960</v>
      </c>
      <c r="J141" s="17">
        <v>594.38</v>
      </c>
      <c r="K141" s="17">
        <v>594.38</v>
      </c>
      <c r="L141" s="26">
        <v>36</v>
      </c>
      <c r="M141" s="26">
        <v>14</v>
      </c>
      <c r="N141" s="17">
        <f>'таблица №2 виды ремонта (2024)'!E135</f>
        <v>2808515.4079999998</v>
      </c>
      <c r="O141" s="17">
        <v>0</v>
      </c>
      <c r="P141" s="17">
        <v>0</v>
      </c>
      <c r="Q141" s="17">
        <v>0</v>
      </c>
      <c r="R141" s="17">
        <f t="shared" si="22"/>
        <v>2808515.4079999998</v>
      </c>
      <c r="S141" s="36">
        <v>45657</v>
      </c>
    </row>
    <row r="142" spans="1:19" s="23" customFormat="1" ht="35.1" customHeight="1" x14ac:dyDescent="0.25">
      <c r="A142" s="13">
        <f t="shared" si="23"/>
        <v>52</v>
      </c>
      <c r="B142" s="13" t="s">
        <v>159</v>
      </c>
      <c r="C142" s="24" t="s">
        <v>202</v>
      </c>
      <c r="D142" s="13">
        <v>1965</v>
      </c>
      <c r="E142" s="13"/>
      <c r="F142" s="13" t="s">
        <v>201</v>
      </c>
      <c r="G142" s="13">
        <v>5</v>
      </c>
      <c r="H142" s="13">
        <v>4</v>
      </c>
      <c r="I142" s="17">
        <v>3876.48</v>
      </c>
      <c r="J142" s="17">
        <v>3595.48</v>
      </c>
      <c r="K142" s="17">
        <v>3595.48</v>
      </c>
      <c r="L142" s="26">
        <v>186</v>
      </c>
      <c r="M142" s="26">
        <v>75</v>
      </c>
      <c r="N142" s="17">
        <f>'таблица №2 виды ремонта (2024)'!E136</f>
        <v>3132505.7759359996</v>
      </c>
      <c r="O142" s="17">
        <v>0</v>
      </c>
      <c r="P142" s="17">
        <v>0</v>
      </c>
      <c r="Q142" s="17">
        <v>0</v>
      </c>
      <c r="R142" s="17">
        <f t="shared" si="22"/>
        <v>3132505.7759359996</v>
      </c>
      <c r="S142" s="36">
        <v>45657</v>
      </c>
    </row>
    <row r="143" spans="1:19" s="23" customFormat="1" ht="27.95" customHeight="1" x14ac:dyDescent="0.25">
      <c r="A143" s="13">
        <f t="shared" si="23"/>
        <v>53</v>
      </c>
      <c r="B143" s="13" t="s">
        <v>142</v>
      </c>
      <c r="C143" s="24" t="s">
        <v>203</v>
      </c>
      <c r="D143" s="13">
        <v>1973</v>
      </c>
      <c r="E143" s="13"/>
      <c r="F143" s="13" t="s">
        <v>39</v>
      </c>
      <c r="G143" s="13">
        <v>9</v>
      </c>
      <c r="H143" s="13">
        <v>2</v>
      </c>
      <c r="I143" s="17">
        <v>3372.5</v>
      </c>
      <c r="J143" s="17">
        <v>2708.5</v>
      </c>
      <c r="K143" s="17">
        <v>2708.5</v>
      </c>
      <c r="L143" s="26">
        <v>122</v>
      </c>
      <c r="M143" s="26">
        <v>63</v>
      </c>
      <c r="N143" s="17">
        <f>'таблица №2 виды ремонта (2024)'!E137</f>
        <v>6946288.5199999996</v>
      </c>
      <c r="O143" s="17">
        <v>0</v>
      </c>
      <c r="P143" s="17">
        <v>0</v>
      </c>
      <c r="Q143" s="17">
        <v>0</v>
      </c>
      <c r="R143" s="17">
        <f t="shared" si="22"/>
        <v>6946288.5199999996</v>
      </c>
      <c r="S143" s="36">
        <v>45657</v>
      </c>
    </row>
    <row r="144" spans="1:19" s="23" customFormat="1" ht="27.95" customHeight="1" x14ac:dyDescent="0.25">
      <c r="A144" s="13">
        <f t="shared" si="23"/>
        <v>54</v>
      </c>
      <c r="B144" s="13" t="s">
        <v>149</v>
      </c>
      <c r="C144" s="24" t="s">
        <v>204</v>
      </c>
      <c r="D144" s="13">
        <v>1963</v>
      </c>
      <c r="E144" s="13"/>
      <c r="F144" s="13" t="s">
        <v>39</v>
      </c>
      <c r="G144" s="13">
        <v>5</v>
      </c>
      <c r="H144" s="13">
        <v>2</v>
      </c>
      <c r="I144" s="17">
        <v>1860.2</v>
      </c>
      <c r="J144" s="17">
        <v>1585.2</v>
      </c>
      <c r="K144" s="17">
        <v>1585.2</v>
      </c>
      <c r="L144" s="26">
        <v>75</v>
      </c>
      <c r="M144" s="26">
        <v>30</v>
      </c>
      <c r="N144" s="17">
        <f>'таблица №2 виды ремонта (2024)'!E138</f>
        <v>5297172.0332800001</v>
      </c>
      <c r="O144" s="17">
        <v>0</v>
      </c>
      <c r="P144" s="17">
        <v>0</v>
      </c>
      <c r="Q144" s="17">
        <v>0</v>
      </c>
      <c r="R144" s="17">
        <f t="shared" si="22"/>
        <v>5297172.0332800001</v>
      </c>
      <c r="S144" s="36">
        <v>45657</v>
      </c>
    </row>
    <row r="145" spans="1:19" s="23" customFormat="1" ht="27.95" customHeight="1" x14ac:dyDescent="0.25">
      <c r="A145" s="13">
        <f t="shared" si="23"/>
        <v>55</v>
      </c>
      <c r="B145" s="13" t="s">
        <v>159</v>
      </c>
      <c r="C145" s="24" t="s">
        <v>205</v>
      </c>
      <c r="D145" s="13">
        <v>1953</v>
      </c>
      <c r="E145" s="13"/>
      <c r="F145" s="13" t="s">
        <v>39</v>
      </c>
      <c r="G145" s="13">
        <v>2</v>
      </c>
      <c r="H145" s="13">
        <v>2</v>
      </c>
      <c r="I145" s="17">
        <v>798.3</v>
      </c>
      <c r="J145" s="17">
        <v>720.3</v>
      </c>
      <c r="K145" s="17">
        <v>720.3</v>
      </c>
      <c r="L145" s="26">
        <v>36</v>
      </c>
      <c r="M145" s="26">
        <v>15</v>
      </c>
      <c r="N145" s="17">
        <f>'таблица №2 виды ремонта (2024)'!E139</f>
        <v>1104408.0730999999</v>
      </c>
      <c r="O145" s="17">
        <v>0</v>
      </c>
      <c r="P145" s="17">
        <v>0</v>
      </c>
      <c r="Q145" s="17">
        <v>0</v>
      </c>
      <c r="R145" s="17">
        <f t="shared" si="22"/>
        <v>1104408.0730999999</v>
      </c>
      <c r="S145" s="36">
        <v>45657</v>
      </c>
    </row>
    <row r="146" spans="1:19" s="23" customFormat="1" ht="35.1" customHeight="1" x14ac:dyDescent="0.25">
      <c r="A146" s="13">
        <f t="shared" si="23"/>
        <v>56</v>
      </c>
      <c r="B146" s="13" t="s">
        <v>149</v>
      </c>
      <c r="C146" s="24" t="s">
        <v>206</v>
      </c>
      <c r="D146" s="13">
        <v>1982</v>
      </c>
      <c r="E146" s="13"/>
      <c r="F146" s="13" t="s">
        <v>201</v>
      </c>
      <c r="G146" s="13">
        <v>9</v>
      </c>
      <c r="H146" s="13"/>
      <c r="I146" s="17">
        <v>13840.9</v>
      </c>
      <c r="J146" s="17">
        <v>168</v>
      </c>
      <c r="K146" s="17">
        <v>168</v>
      </c>
      <c r="L146" s="26">
        <v>504</v>
      </c>
      <c r="M146" s="26">
        <v>202</v>
      </c>
      <c r="N146" s="17">
        <f>'таблица №2 виды ремонта (2024)'!E140</f>
        <v>1252800.6399999999</v>
      </c>
      <c r="O146" s="17">
        <v>0</v>
      </c>
      <c r="P146" s="17">
        <v>0</v>
      </c>
      <c r="Q146" s="17">
        <v>0</v>
      </c>
      <c r="R146" s="17">
        <f t="shared" si="22"/>
        <v>1252800.6399999999</v>
      </c>
      <c r="S146" s="36">
        <v>45657</v>
      </c>
    </row>
    <row r="147" spans="1:19" s="23" customFormat="1" ht="33" customHeight="1" x14ac:dyDescent="0.25">
      <c r="A147" s="13">
        <f t="shared" si="23"/>
        <v>57</v>
      </c>
      <c r="B147" s="13" t="s">
        <v>142</v>
      </c>
      <c r="C147" s="24" t="s">
        <v>207</v>
      </c>
      <c r="D147" s="11">
        <v>1910</v>
      </c>
      <c r="E147" s="13"/>
      <c r="F147" s="13" t="s">
        <v>39</v>
      </c>
      <c r="G147" s="13">
        <v>2</v>
      </c>
      <c r="H147" s="13">
        <v>1</v>
      </c>
      <c r="I147" s="17">
        <v>512.29999999999995</v>
      </c>
      <c r="J147" s="17">
        <v>189.74</v>
      </c>
      <c r="K147" s="17">
        <v>189.74</v>
      </c>
      <c r="L147" s="26">
        <v>15</v>
      </c>
      <c r="M147" s="26">
        <v>6</v>
      </c>
      <c r="N147" s="17">
        <f>'таблица №2 виды ремонта (2024)'!E141</f>
        <v>1104408.0730999999</v>
      </c>
      <c r="O147" s="17">
        <v>0</v>
      </c>
      <c r="P147" s="17">
        <v>0</v>
      </c>
      <c r="Q147" s="17">
        <v>0</v>
      </c>
      <c r="R147" s="17">
        <f t="shared" si="22"/>
        <v>1104408.0730999999</v>
      </c>
      <c r="S147" s="36">
        <v>45657</v>
      </c>
    </row>
    <row r="148" spans="1:19" s="23" customFormat="1" ht="33" customHeight="1" x14ac:dyDescent="0.25">
      <c r="A148" s="13">
        <f t="shared" si="23"/>
        <v>58</v>
      </c>
      <c r="B148" s="13" t="s">
        <v>149</v>
      </c>
      <c r="C148" s="24" t="s">
        <v>208</v>
      </c>
      <c r="D148" s="11">
        <v>1996</v>
      </c>
      <c r="E148" s="13"/>
      <c r="F148" s="13" t="s">
        <v>39</v>
      </c>
      <c r="G148" s="13">
        <v>5</v>
      </c>
      <c r="H148" s="13">
        <v>3</v>
      </c>
      <c r="I148" s="17">
        <v>3289.22</v>
      </c>
      <c r="J148" s="17">
        <v>3209.12</v>
      </c>
      <c r="K148" s="17">
        <v>3209.12</v>
      </c>
      <c r="L148" s="26">
        <v>306</v>
      </c>
      <c r="M148" s="26">
        <v>123</v>
      </c>
      <c r="N148" s="17">
        <f>'таблица №2 виды ремонта (2024)'!E142</f>
        <v>1273718.912</v>
      </c>
      <c r="O148" s="17">
        <v>0</v>
      </c>
      <c r="P148" s="17">
        <v>0</v>
      </c>
      <c r="Q148" s="17">
        <v>0</v>
      </c>
      <c r="R148" s="17">
        <f t="shared" si="22"/>
        <v>1273718.912</v>
      </c>
      <c r="S148" s="36">
        <v>45657</v>
      </c>
    </row>
    <row r="149" spans="1:19" ht="33" customHeight="1" x14ac:dyDescent="0.25">
      <c r="A149" s="13">
        <f t="shared" si="23"/>
        <v>59</v>
      </c>
      <c r="B149" s="13" t="s">
        <v>142</v>
      </c>
      <c r="C149" s="24" t="s">
        <v>209</v>
      </c>
      <c r="D149" s="13">
        <v>1917</v>
      </c>
      <c r="E149" s="13"/>
      <c r="F149" s="13" t="s">
        <v>39</v>
      </c>
      <c r="G149" s="13">
        <v>2</v>
      </c>
      <c r="H149" s="13">
        <v>5</v>
      </c>
      <c r="I149" s="17">
        <v>2175.6</v>
      </c>
      <c r="J149" s="17">
        <v>1997.9</v>
      </c>
      <c r="K149" s="17">
        <v>964.48</v>
      </c>
      <c r="L149" s="26">
        <v>120</v>
      </c>
      <c r="M149" s="26">
        <v>48</v>
      </c>
      <c r="N149" s="17">
        <f>'таблица №2 виды ремонта (2024)'!E143</f>
        <v>608216.03870000003</v>
      </c>
      <c r="O149" s="17">
        <v>0</v>
      </c>
      <c r="P149" s="17">
        <v>0</v>
      </c>
      <c r="Q149" s="17">
        <v>0</v>
      </c>
      <c r="R149" s="17">
        <f t="shared" si="22"/>
        <v>608216.03870000003</v>
      </c>
      <c r="S149" s="36">
        <v>45657</v>
      </c>
    </row>
    <row r="150" spans="1:19" ht="33" customHeight="1" x14ac:dyDescent="0.25">
      <c r="A150" s="13">
        <f t="shared" si="23"/>
        <v>60</v>
      </c>
      <c r="B150" s="13" t="s">
        <v>142</v>
      </c>
      <c r="C150" s="24" t="s">
        <v>210</v>
      </c>
      <c r="D150" s="13">
        <v>1927</v>
      </c>
      <c r="E150" s="13"/>
      <c r="F150" s="13" t="s">
        <v>39</v>
      </c>
      <c r="G150" s="13">
        <v>4</v>
      </c>
      <c r="H150" s="13">
        <v>1</v>
      </c>
      <c r="I150" s="17">
        <v>1296.6099999999999</v>
      </c>
      <c r="J150" s="17">
        <v>1147.6099999999999</v>
      </c>
      <c r="K150" s="17">
        <v>891.41</v>
      </c>
      <c r="L150" s="26">
        <v>47</v>
      </c>
      <c r="M150" s="26">
        <v>21</v>
      </c>
      <c r="N150" s="17">
        <f>'таблица №2 виды ремонта (2024)'!E144</f>
        <v>1470349.6984699999</v>
      </c>
      <c r="O150" s="17">
        <v>0</v>
      </c>
      <c r="P150" s="17">
        <v>0</v>
      </c>
      <c r="Q150" s="17">
        <v>0</v>
      </c>
      <c r="R150" s="17">
        <f t="shared" si="22"/>
        <v>1470349.6984699999</v>
      </c>
      <c r="S150" s="36">
        <v>45657</v>
      </c>
    </row>
    <row r="151" spans="1:19" ht="33" customHeight="1" x14ac:dyDescent="0.25">
      <c r="A151" s="13">
        <f t="shared" si="23"/>
        <v>61</v>
      </c>
      <c r="B151" s="13" t="s">
        <v>142</v>
      </c>
      <c r="C151" s="13" t="s">
        <v>211</v>
      </c>
      <c r="D151" s="13" t="s">
        <v>181</v>
      </c>
      <c r="E151" s="13"/>
      <c r="F151" s="13" t="s">
        <v>136</v>
      </c>
      <c r="G151" s="13">
        <v>3</v>
      </c>
      <c r="H151" s="13">
        <v>3</v>
      </c>
      <c r="I151" s="17">
        <v>1673.88</v>
      </c>
      <c r="J151" s="17">
        <v>1423.88</v>
      </c>
      <c r="K151" s="17">
        <v>1223.8800000000001</v>
      </c>
      <c r="L151" s="26">
        <v>26</v>
      </c>
      <c r="M151" s="26">
        <v>8.6666666666666661</v>
      </c>
      <c r="N151" s="17">
        <f>'таблица №2 виды ремонта (2024)'!E145</f>
        <v>9760696</v>
      </c>
      <c r="O151" s="17">
        <v>0</v>
      </c>
      <c r="P151" s="17">
        <v>0</v>
      </c>
      <c r="Q151" s="17">
        <v>0</v>
      </c>
      <c r="R151" s="17">
        <f t="shared" ref="R151:R170" si="24">N151</f>
        <v>9760696</v>
      </c>
      <c r="S151" s="36">
        <v>45657</v>
      </c>
    </row>
    <row r="152" spans="1:19" ht="33" customHeight="1" x14ac:dyDescent="0.25">
      <c r="A152" s="13">
        <f t="shared" si="23"/>
        <v>62</v>
      </c>
      <c r="B152" s="13" t="s">
        <v>149</v>
      </c>
      <c r="C152" s="13" t="s">
        <v>212</v>
      </c>
      <c r="D152" s="13">
        <v>1912</v>
      </c>
      <c r="E152" s="13"/>
      <c r="F152" s="13" t="s">
        <v>136</v>
      </c>
      <c r="G152" s="13">
        <v>3</v>
      </c>
      <c r="H152" s="13">
        <v>3</v>
      </c>
      <c r="I152" s="17">
        <v>1086.9000000000001</v>
      </c>
      <c r="J152" s="17">
        <v>836.90000000000009</v>
      </c>
      <c r="K152" s="17">
        <v>786.90000000000009</v>
      </c>
      <c r="L152" s="26">
        <v>29</v>
      </c>
      <c r="M152" s="26">
        <v>9.6666666666666661</v>
      </c>
      <c r="N152" s="17">
        <f>'таблица №2 виды ремонта (2024)'!E146</f>
        <v>4010478.5</v>
      </c>
      <c r="O152" s="17">
        <v>0</v>
      </c>
      <c r="P152" s="17">
        <v>0</v>
      </c>
      <c r="Q152" s="17">
        <v>0</v>
      </c>
      <c r="R152" s="17">
        <f t="shared" si="24"/>
        <v>4010478.5</v>
      </c>
      <c r="S152" s="36">
        <v>45657</v>
      </c>
    </row>
    <row r="153" spans="1:19" ht="33" customHeight="1" x14ac:dyDescent="0.25">
      <c r="A153" s="13">
        <f t="shared" si="23"/>
        <v>63</v>
      </c>
      <c r="B153" s="13" t="s">
        <v>149</v>
      </c>
      <c r="C153" s="24" t="s">
        <v>213</v>
      </c>
      <c r="D153" s="13">
        <v>1962</v>
      </c>
      <c r="E153" s="13"/>
      <c r="F153" s="13" t="s">
        <v>136</v>
      </c>
      <c r="G153" s="13">
        <v>5</v>
      </c>
      <c r="H153" s="13">
        <v>8</v>
      </c>
      <c r="I153" s="17">
        <v>7168.5</v>
      </c>
      <c r="J153" s="17">
        <v>6918.5</v>
      </c>
      <c r="K153" s="17">
        <v>6718.5</v>
      </c>
      <c r="L153" s="26">
        <v>183</v>
      </c>
      <c r="M153" s="26">
        <v>61</v>
      </c>
      <c r="N153" s="17">
        <f>'таблица №2 виды ремонта (2024)'!E147</f>
        <v>17290721.300000001</v>
      </c>
      <c r="O153" s="17">
        <v>0</v>
      </c>
      <c r="P153" s="17">
        <v>0</v>
      </c>
      <c r="Q153" s="17">
        <v>0</v>
      </c>
      <c r="R153" s="17">
        <f t="shared" si="24"/>
        <v>17290721.300000001</v>
      </c>
      <c r="S153" s="36">
        <v>45657</v>
      </c>
    </row>
    <row r="154" spans="1:19" ht="33" customHeight="1" x14ac:dyDescent="0.25">
      <c r="A154" s="13">
        <f t="shared" si="23"/>
        <v>64</v>
      </c>
      <c r="B154" s="13" t="s">
        <v>159</v>
      </c>
      <c r="C154" s="13" t="s">
        <v>214</v>
      </c>
      <c r="D154" s="13">
        <v>1950</v>
      </c>
      <c r="E154" s="13"/>
      <c r="F154" s="13" t="s">
        <v>136</v>
      </c>
      <c r="G154" s="13">
        <v>2</v>
      </c>
      <c r="H154" s="13">
        <v>2</v>
      </c>
      <c r="I154" s="17">
        <v>831.1</v>
      </c>
      <c r="J154" s="17">
        <v>781.1</v>
      </c>
      <c r="K154" s="17">
        <v>731.1</v>
      </c>
      <c r="L154" s="26">
        <v>36</v>
      </c>
      <c r="M154" s="26">
        <v>12</v>
      </c>
      <c r="N154" s="17">
        <f>'таблица №2 виды ремонта (2024)'!E148</f>
        <v>200000</v>
      </c>
      <c r="O154" s="17">
        <v>0</v>
      </c>
      <c r="P154" s="17">
        <v>0</v>
      </c>
      <c r="Q154" s="17">
        <v>0</v>
      </c>
      <c r="R154" s="17">
        <f t="shared" si="24"/>
        <v>200000</v>
      </c>
      <c r="S154" s="36">
        <v>45657</v>
      </c>
    </row>
    <row r="155" spans="1:19" ht="33" customHeight="1" x14ac:dyDescent="0.25">
      <c r="A155" s="13">
        <f t="shared" si="23"/>
        <v>65</v>
      </c>
      <c r="B155" s="13" t="s">
        <v>149</v>
      </c>
      <c r="C155" s="13" t="s">
        <v>215</v>
      </c>
      <c r="D155" s="13">
        <v>1917</v>
      </c>
      <c r="E155" s="13"/>
      <c r="F155" s="13" t="s">
        <v>136</v>
      </c>
      <c r="G155" s="13">
        <v>2</v>
      </c>
      <c r="H155" s="13">
        <v>1</v>
      </c>
      <c r="I155" s="17">
        <v>1035.43</v>
      </c>
      <c r="J155" s="17">
        <v>785.43000000000006</v>
      </c>
      <c r="K155" s="17">
        <v>735.43000000000006</v>
      </c>
      <c r="L155" s="26">
        <v>15</v>
      </c>
      <c r="M155" s="26">
        <v>8</v>
      </c>
      <c r="N155" s="17">
        <f>'таблица №2 виды ремонта (2024)'!E149</f>
        <v>10480783</v>
      </c>
      <c r="O155" s="17">
        <v>0</v>
      </c>
      <c r="P155" s="17">
        <v>0</v>
      </c>
      <c r="Q155" s="17">
        <v>0</v>
      </c>
      <c r="R155" s="17">
        <f t="shared" si="24"/>
        <v>10480783</v>
      </c>
      <c r="S155" s="36">
        <v>45657</v>
      </c>
    </row>
    <row r="156" spans="1:19" ht="33" customHeight="1" x14ac:dyDescent="0.25">
      <c r="A156" s="13">
        <f t="shared" si="23"/>
        <v>66</v>
      </c>
      <c r="B156" s="13" t="s">
        <v>146</v>
      </c>
      <c r="C156" s="13" t="s">
        <v>216</v>
      </c>
      <c r="D156" s="13">
        <v>1962</v>
      </c>
      <c r="E156" s="13"/>
      <c r="F156" s="13" t="s">
        <v>115</v>
      </c>
      <c r="G156" s="13">
        <v>4</v>
      </c>
      <c r="H156" s="13">
        <v>3</v>
      </c>
      <c r="I156" s="17">
        <v>2264.1</v>
      </c>
      <c r="J156" s="17">
        <v>2014.1</v>
      </c>
      <c r="K156" s="17">
        <v>1814.1</v>
      </c>
      <c r="L156" s="26">
        <v>92</v>
      </c>
      <c r="M156" s="26">
        <v>30.666666666666668</v>
      </c>
      <c r="N156" s="17">
        <f>'таблица №2 виды ремонта (2024)'!E150</f>
        <v>3234898.838</v>
      </c>
      <c r="O156" s="17">
        <v>0</v>
      </c>
      <c r="P156" s="17">
        <v>0</v>
      </c>
      <c r="Q156" s="17">
        <v>0</v>
      </c>
      <c r="R156" s="17">
        <f t="shared" si="24"/>
        <v>3234898.838</v>
      </c>
      <c r="S156" s="36">
        <v>45657</v>
      </c>
    </row>
    <row r="157" spans="1:19" ht="33" customHeight="1" x14ac:dyDescent="0.25">
      <c r="A157" s="13">
        <f t="shared" si="23"/>
        <v>67</v>
      </c>
      <c r="B157" s="13" t="s">
        <v>146</v>
      </c>
      <c r="C157" s="13" t="s">
        <v>217</v>
      </c>
      <c r="D157" s="13">
        <v>1899</v>
      </c>
      <c r="E157" s="13"/>
      <c r="F157" s="13" t="s">
        <v>136</v>
      </c>
      <c r="G157" s="13">
        <v>5</v>
      </c>
      <c r="H157" s="13">
        <v>1</v>
      </c>
      <c r="I157" s="17">
        <v>4575.5</v>
      </c>
      <c r="J157" s="17">
        <v>3259.8999999999996</v>
      </c>
      <c r="K157" s="17">
        <v>2259.9</v>
      </c>
      <c r="L157" s="26">
        <v>54</v>
      </c>
      <c r="M157" s="26">
        <v>20</v>
      </c>
      <c r="N157" s="17">
        <f>'таблица №2 виды ремонта (2024)'!E151</f>
        <v>7200870</v>
      </c>
      <c r="O157" s="17">
        <v>0</v>
      </c>
      <c r="P157" s="17">
        <v>0</v>
      </c>
      <c r="Q157" s="17">
        <v>0</v>
      </c>
      <c r="R157" s="17">
        <f t="shared" si="24"/>
        <v>7200870</v>
      </c>
      <c r="S157" s="36">
        <v>45657</v>
      </c>
    </row>
    <row r="158" spans="1:19" ht="33" customHeight="1" x14ac:dyDescent="0.25">
      <c r="A158" s="13">
        <f t="shared" si="23"/>
        <v>68</v>
      </c>
      <c r="B158" s="13" t="s">
        <v>142</v>
      </c>
      <c r="C158" s="13" t="s">
        <v>218</v>
      </c>
      <c r="D158" s="13">
        <v>1917</v>
      </c>
      <c r="E158" s="13"/>
      <c r="F158" s="13" t="s">
        <v>136</v>
      </c>
      <c r="G158" s="13">
        <v>2</v>
      </c>
      <c r="H158" s="13">
        <v>2</v>
      </c>
      <c r="I158" s="17">
        <v>533.79999999999995</v>
      </c>
      <c r="J158" s="17">
        <v>483.79999999999995</v>
      </c>
      <c r="K158" s="17">
        <v>433.79999999999995</v>
      </c>
      <c r="L158" s="26">
        <v>15</v>
      </c>
      <c r="M158" s="26">
        <v>8</v>
      </c>
      <c r="N158" s="17">
        <f>'таблица №2 виды ремонта (2024)'!E152</f>
        <v>2544823.8384800004</v>
      </c>
      <c r="O158" s="17">
        <v>0</v>
      </c>
      <c r="P158" s="17">
        <v>0</v>
      </c>
      <c r="Q158" s="17">
        <v>0</v>
      </c>
      <c r="R158" s="17">
        <f t="shared" si="24"/>
        <v>2544823.8384800004</v>
      </c>
      <c r="S158" s="36">
        <v>45657</v>
      </c>
    </row>
    <row r="159" spans="1:19" ht="33" customHeight="1" x14ac:dyDescent="0.25">
      <c r="A159" s="13">
        <f t="shared" si="23"/>
        <v>69</v>
      </c>
      <c r="B159" s="13" t="s">
        <v>149</v>
      </c>
      <c r="C159" s="13" t="s">
        <v>219</v>
      </c>
      <c r="D159" s="13">
        <v>1953</v>
      </c>
      <c r="E159" s="13"/>
      <c r="F159" s="13" t="s">
        <v>136</v>
      </c>
      <c r="G159" s="13">
        <v>4</v>
      </c>
      <c r="H159" s="13">
        <v>5</v>
      </c>
      <c r="I159" s="17">
        <v>4680.7</v>
      </c>
      <c r="J159" s="17">
        <v>4430.7</v>
      </c>
      <c r="K159" s="17">
        <v>4230.7</v>
      </c>
      <c r="L159" s="26">
        <v>84</v>
      </c>
      <c r="M159" s="26">
        <v>28</v>
      </c>
      <c r="N159" s="17">
        <f>'таблица №2 виды ремонта (2024)'!E153</f>
        <v>17682987.5</v>
      </c>
      <c r="O159" s="17">
        <v>0</v>
      </c>
      <c r="P159" s="17">
        <v>0</v>
      </c>
      <c r="Q159" s="17">
        <v>0</v>
      </c>
      <c r="R159" s="17">
        <f t="shared" si="24"/>
        <v>17682987.5</v>
      </c>
      <c r="S159" s="36">
        <v>45657</v>
      </c>
    </row>
    <row r="160" spans="1:19" ht="33" customHeight="1" x14ac:dyDescent="0.25">
      <c r="A160" s="13">
        <f t="shared" si="23"/>
        <v>70</v>
      </c>
      <c r="B160" s="13" t="s">
        <v>149</v>
      </c>
      <c r="C160" s="13" t="s">
        <v>220</v>
      </c>
      <c r="D160" s="13">
        <v>1917</v>
      </c>
      <c r="E160" s="13"/>
      <c r="F160" s="13" t="s">
        <v>165</v>
      </c>
      <c r="G160" s="13">
        <v>2</v>
      </c>
      <c r="H160" s="13">
        <v>1</v>
      </c>
      <c r="I160" s="17">
        <v>1040.6600000000001</v>
      </c>
      <c r="J160" s="17">
        <v>790.66000000000008</v>
      </c>
      <c r="K160" s="17">
        <v>740.66000000000008</v>
      </c>
      <c r="L160" s="26">
        <v>15</v>
      </c>
      <c r="M160" s="26">
        <v>8</v>
      </c>
      <c r="N160" s="17">
        <f>'таблица №2 виды ремонта (2024)'!E154</f>
        <v>7744452.4000000004</v>
      </c>
      <c r="O160" s="17">
        <v>0</v>
      </c>
      <c r="P160" s="17">
        <v>0</v>
      </c>
      <c r="Q160" s="17">
        <v>0</v>
      </c>
      <c r="R160" s="17">
        <f t="shared" si="24"/>
        <v>7744452.4000000004</v>
      </c>
      <c r="S160" s="36">
        <v>45657</v>
      </c>
    </row>
    <row r="161" spans="1:19" ht="33" customHeight="1" x14ac:dyDescent="0.25">
      <c r="A161" s="13">
        <f t="shared" si="23"/>
        <v>71</v>
      </c>
      <c r="B161" s="13" t="s">
        <v>144</v>
      </c>
      <c r="C161" s="13" t="s">
        <v>221</v>
      </c>
      <c r="D161" s="13">
        <v>1963</v>
      </c>
      <c r="E161" s="13"/>
      <c r="F161" s="13" t="s">
        <v>136</v>
      </c>
      <c r="G161" s="13">
        <v>4</v>
      </c>
      <c r="H161" s="13">
        <v>2</v>
      </c>
      <c r="I161" s="17">
        <v>2011.3</v>
      </c>
      <c r="J161" s="17">
        <v>1761.3</v>
      </c>
      <c r="K161" s="17">
        <v>1561.3</v>
      </c>
      <c r="L161" s="26">
        <v>63</v>
      </c>
      <c r="M161" s="26">
        <v>21</v>
      </c>
      <c r="N161" s="17">
        <f>'таблица №2 виды ремонта (2024)'!E155</f>
        <v>3653634.4333600001</v>
      </c>
      <c r="O161" s="17">
        <v>0</v>
      </c>
      <c r="P161" s="17">
        <v>0</v>
      </c>
      <c r="Q161" s="17">
        <v>0</v>
      </c>
      <c r="R161" s="17">
        <f t="shared" si="24"/>
        <v>3653634.4333600001</v>
      </c>
      <c r="S161" s="36">
        <v>45657</v>
      </c>
    </row>
    <row r="162" spans="1:19" ht="33" customHeight="1" x14ac:dyDescent="0.25">
      <c r="A162" s="13">
        <f t="shared" si="23"/>
        <v>72</v>
      </c>
      <c r="B162" s="13" t="s">
        <v>139</v>
      </c>
      <c r="C162" s="13" t="s">
        <v>222</v>
      </c>
      <c r="D162" s="13">
        <v>1917</v>
      </c>
      <c r="E162" s="13"/>
      <c r="F162" s="13" t="s">
        <v>165</v>
      </c>
      <c r="G162" s="13">
        <v>2</v>
      </c>
      <c r="H162" s="13">
        <v>2</v>
      </c>
      <c r="I162" s="17">
        <v>207.2</v>
      </c>
      <c r="J162" s="17">
        <v>157.19999999999999</v>
      </c>
      <c r="K162" s="17">
        <v>107.19999999999999</v>
      </c>
      <c r="L162" s="26">
        <v>13</v>
      </c>
      <c r="M162" s="26">
        <v>8</v>
      </c>
      <c r="N162" s="17">
        <f>'таблица №2 виды ремонта (2024)'!E156</f>
        <v>2016243.6</v>
      </c>
      <c r="O162" s="17">
        <v>0</v>
      </c>
      <c r="P162" s="17">
        <v>0</v>
      </c>
      <c r="Q162" s="17">
        <v>0</v>
      </c>
      <c r="R162" s="17">
        <f t="shared" si="24"/>
        <v>2016243.6</v>
      </c>
      <c r="S162" s="36">
        <v>45657</v>
      </c>
    </row>
    <row r="163" spans="1:19" ht="33" customHeight="1" x14ac:dyDescent="0.25">
      <c r="A163" s="13">
        <f t="shared" si="23"/>
        <v>73</v>
      </c>
      <c r="B163" s="11" t="s">
        <v>146</v>
      </c>
      <c r="C163" s="13" t="s">
        <v>223</v>
      </c>
      <c r="D163" s="13">
        <v>1933</v>
      </c>
      <c r="E163" s="13"/>
      <c r="F163" s="13" t="s">
        <v>136</v>
      </c>
      <c r="G163" s="13">
        <v>5</v>
      </c>
      <c r="H163" s="13">
        <v>2</v>
      </c>
      <c r="I163" s="17">
        <v>5942.08</v>
      </c>
      <c r="J163" s="17">
        <v>5692.08</v>
      </c>
      <c r="K163" s="17">
        <v>5492.08</v>
      </c>
      <c r="L163" s="26">
        <v>215</v>
      </c>
      <c r="M163" s="26">
        <v>71.666666666666671</v>
      </c>
      <c r="N163" s="17">
        <f>'таблица №2 виды ремонта (2024)'!E157</f>
        <v>10851305</v>
      </c>
      <c r="O163" s="17">
        <v>0</v>
      </c>
      <c r="P163" s="17">
        <v>0</v>
      </c>
      <c r="Q163" s="17">
        <v>0</v>
      </c>
      <c r="R163" s="17">
        <f t="shared" si="24"/>
        <v>10851305</v>
      </c>
      <c r="S163" s="36">
        <v>45657</v>
      </c>
    </row>
    <row r="164" spans="1:19" ht="33" customHeight="1" x14ac:dyDescent="0.25">
      <c r="A164" s="13">
        <f t="shared" si="23"/>
        <v>74</v>
      </c>
      <c r="B164" s="11" t="s">
        <v>134</v>
      </c>
      <c r="C164" s="11" t="s">
        <v>224</v>
      </c>
      <c r="D164" s="11">
        <v>1961</v>
      </c>
      <c r="E164" s="11"/>
      <c r="F164" s="11" t="s">
        <v>136</v>
      </c>
      <c r="G164" s="11">
        <v>2</v>
      </c>
      <c r="H164" s="11">
        <v>2</v>
      </c>
      <c r="I164" s="34">
        <v>735.18</v>
      </c>
      <c r="J164" s="34">
        <v>685.18</v>
      </c>
      <c r="K164" s="34">
        <v>635.17999999999995</v>
      </c>
      <c r="L164" s="35">
        <v>53</v>
      </c>
      <c r="M164" s="35">
        <v>18</v>
      </c>
      <c r="N164" s="34">
        <f>'таблица №2 виды ремонта (2024)'!E158</f>
        <v>200000</v>
      </c>
      <c r="O164" s="34">
        <v>0</v>
      </c>
      <c r="P164" s="34">
        <v>0</v>
      </c>
      <c r="Q164" s="34">
        <v>0</v>
      </c>
      <c r="R164" s="34">
        <f t="shared" si="24"/>
        <v>200000</v>
      </c>
      <c r="S164" s="36">
        <v>45657</v>
      </c>
    </row>
    <row r="165" spans="1:19" ht="33" customHeight="1" x14ac:dyDescent="0.25">
      <c r="A165" s="13">
        <f t="shared" si="23"/>
        <v>75</v>
      </c>
      <c r="B165" s="11" t="s">
        <v>134</v>
      </c>
      <c r="C165" s="11" t="s">
        <v>225</v>
      </c>
      <c r="D165" s="11">
        <v>1961</v>
      </c>
      <c r="E165" s="11"/>
      <c r="F165" s="11" t="s">
        <v>136</v>
      </c>
      <c r="G165" s="11">
        <v>2</v>
      </c>
      <c r="H165" s="11">
        <v>2</v>
      </c>
      <c r="I165" s="34">
        <v>438.05</v>
      </c>
      <c r="J165" s="34">
        <v>388.05</v>
      </c>
      <c r="K165" s="34">
        <v>338.05</v>
      </c>
      <c r="L165" s="35">
        <v>25</v>
      </c>
      <c r="M165" s="35">
        <v>9</v>
      </c>
      <c r="N165" s="34">
        <f>'таблица №2 виды ремонта (2024)'!E159</f>
        <v>200000</v>
      </c>
      <c r="O165" s="34">
        <v>0</v>
      </c>
      <c r="P165" s="34">
        <v>0</v>
      </c>
      <c r="Q165" s="34">
        <v>0</v>
      </c>
      <c r="R165" s="34">
        <f t="shared" si="24"/>
        <v>200000</v>
      </c>
      <c r="S165" s="36">
        <v>45657</v>
      </c>
    </row>
    <row r="166" spans="1:19" ht="33" customHeight="1" x14ac:dyDescent="0.25">
      <c r="A166" s="13">
        <f t="shared" ref="A166:A170" si="25">A165+1</f>
        <v>76</v>
      </c>
      <c r="B166" s="11" t="s">
        <v>134</v>
      </c>
      <c r="C166" s="11" t="s">
        <v>226</v>
      </c>
      <c r="D166" s="11">
        <v>1961</v>
      </c>
      <c r="E166" s="11"/>
      <c r="F166" s="11" t="s">
        <v>136</v>
      </c>
      <c r="G166" s="11">
        <v>2</v>
      </c>
      <c r="H166" s="11">
        <v>2</v>
      </c>
      <c r="I166" s="34">
        <v>679.58</v>
      </c>
      <c r="J166" s="34">
        <v>629.58000000000004</v>
      </c>
      <c r="K166" s="34">
        <v>579.58000000000004</v>
      </c>
      <c r="L166" s="35">
        <v>32</v>
      </c>
      <c r="M166" s="35">
        <v>11</v>
      </c>
      <c r="N166" s="34">
        <f>'таблица №2 виды ремонта (2024)'!E160</f>
        <v>200000</v>
      </c>
      <c r="O166" s="34">
        <v>0</v>
      </c>
      <c r="P166" s="34">
        <v>0</v>
      </c>
      <c r="Q166" s="34">
        <v>0</v>
      </c>
      <c r="R166" s="34">
        <f t="shared" si="24"/>
        <v>200000</v>
      </c>
      <c r="S166" s="36">
        <v>45657</v>
      </c>
    </row>
    <row r="167" spans="1:19" ht="33" customHeight="1" x14ac:dyDescent="0.25">
      <c r="A167" s="13">
        <f t="shared" si="25"/>
        <v>77</v>
      </c>
      <c r="B167" s="11" t="s">
        <v>134</v>
      </c>
      <c r="C167" s="11" t="s">
        <v>227</v>
      </c>
      <c r="D167" s="11">
        <v>1961</v>
      </c>
      <c r="E167" s="11"/>
      <c r="F167" s="11" t="s">
        <v>136</v>
      </c>
      <c r="G167" s="11">
        <v>2</v>
      </c>
      <c r="H167" s="11">
        <v>2</v>
      </c>
      <c r="I167" s="34">
        <v>438.44</v>
      </c>
      <c r="J167" s="34">
        <v>388.44</v>
      </c>
      <c r="K167" s="34">
        <v>338.44</v>
      </c>
      <c r="L167" s="35">
        <v>32</v>
      </c>
      <c r="M167" s="35">
        <v>11</v>
      </c>
      <c r="N167" s="34">
        <f>'таблица №2 виды ремонта (2024)'!E161</f>
        <v>200000</v>
      </c>
      <c r="O167" s="34">
        <v>0</v>
      </c>
      <c r="P167" s="34">
        <v>0</v>
      </c>
      <c r="Q167" s="34">
        <v>0</v>
      </c>
      <c r="R167" s="34">
        <f t="shared" si="24"/>
        <v>200000</v>
      </c>
      <c r="S167" s="36">
        <v>45657</v>
      </c>
    </row>
    <row r="168" spans="1:19" ht="33" customHeight="1" x14ac:dyDescent="0.25">
      <c r="A168" s="13">
        <f t="shared" si="25"/>
        <v>78</v>
      </c>
      <c r="B168" s="11" t="s">
        <v>146</v>
      </c>
      <c r="C168" s="11" t="s">
        <v>228</v>
      </c>
      <c r="D168" s="11">
        <v>1933</v>
      </c>
      <c r="E168" s="11"/>
      <c r="F168" s="11" t="s">
        <v>136</v>
      </c>
      <c r="G168" s="11">
        <v>4</v>
      </c>
      <c r="H168" s="11">
        <v>7</v>
      </c>
      <c r="I168" s="34">
        <v>5413.35</v>
      </c>
      <c r="J168" s="34">
        <v>5163.3500000000004</v>
      </c>
      <c r="K168" s="34">
        <v>4963.3500000000004</v>
      </c>
      <c r="L168" s="35">
        <v>330</v>
      </c>
      <c r="M168" s="35">
        <v>110</v>
      </c>
      <c r="N168" s="34">
        <f>'таблица №2 виды ремонта (2024)'!E162</f>
        <v>200000</v>
      </c>
      <c r="O168" s="34">
        <v>0</v>
      </c>
      <c r="P168" s="34">
        <v>0</v>
      </c>
      <c r="Q168" s="34">
        <v>0</v>
      </c>
      <c r="R168" s="34">
        <f t="shared" si="24"/>
        <v>200000</v>
      </c>
      <c r="S168" s="36">
        <v>45657</v>
      </c>
    </row>
    <row r="169" spans="1:19" ht="33" customHeight="1" x14ac:dyDescent="0.25">
      <c r="A169" s="13">
        <f t="shared" si="25"/>
        <v>79</v>
      </c>
      <c r="B169" s="74" t="s">
        <v>146</v>
      </c>
      <c r="C169" s="74" t="s">
        <v>229</v>
      </c>
      <c r="D169" s="74">
        <v>1933</v>
      </c>
      <c r="E169" s="74"/>
      <c r="F169" s="74" t="s">
        <v>136</v>
      </c>
      <c r="G169" s="74">
        <v>4</v>
      </c>
      <c r="H169" s="74">
        <v>7</v>
      </c>
      <c r="I169" s="75">
        <v>5952.22</v>
      </c>
      <c r="J169" s="75">
        <v>5702.22</v>
      </c>
      <c r="K169" s="75">
        <v>5502.22</v>
      </c>
      <c r="L169" s="76">
        <v>282</v>
      </c>
      <c r="M169" s="76">
        <v>94</v>
      </c>
      <c r="N169" s="34">
        <f>'таблица №2 виды ремонта (2024)'!E163</f>
        <v>200000</v>
      </c>
      <c r="O169" s="34">
        <v>0</v>
      </c>
      <c r="P169" s="34">
        <v>0</v>
      </c>
      <c r="Q169" s="34">
        <v>0</v>
      </c>
      <c r="R169" s="34">
        <f t="shared" si="24"/>
        <v>200000</v>
      </c>
      <c r="S169" s="36">
        <v>45657</v>
      </c>
    </row>
    <row r="170" spans="1:19" ht="33" customHeight="1" x14ac:dyDescent="0.25">
      <c r="A170" s="13">
        <f t="shared" si="25"/>
        <v>80</v>
      </c>
      <c r="B170" s="11" t="s">
        <v>230</v>
      </c>
      <c r="C170" s="11" t="s">
        <v>231</v>
      </c>
      <c r="D170" s="11">
        <v>1985</v>
      </c>
      <c r="E170" s="11"/>
      <c r="F170" s="11" t="s">
        <v>39</v>
      </c>
      <c r="G170" s="11">
        <v>2</v>
      </c>
      <c r="H170" s="11">
        <v>3</v>
      </c>
      <c r="I170" s="34">
        <v>889.1</v>
      </c>
      <c r="J170" s="34">
        <v>794.5</v>
      </c>
      <c r="K170" s="34">
        <v>794.5</v>
      </c>
      <c r="L170" s="35">
        <v>18</v>
      </c>
      <c r="M170" s="35">
        <v>5</v>
      </c>
      <c r="N170" s="34">
        <f>'таблица №2 виды ремонта (2024)'!E164</f>
        <v>2553500</v>
      </c>
      <c r="O170" s="34">
        <v>0</v>
      </c>
      <c r="P170" s="34">
        <v>0</v>
      </c>
      <c r="Q170" s="34">
        <v>0</v>
      </c>
      <c r="R170" s="34">
        <f t="shared" si="24"/>
        <v>2553500</v>
      </c>
      <c r="S170" s="36">
        <v>45657</v>
      </c>
    </row>
    <row r="171" spans="1:19" s="23" customFormat="1" ht="23.1" customHeight="1" x14ac:dyDescent="0.25">
      <c r="A171" s="349" t="s">
        <v>232</v>
      </c>
      <c r="B171" s="349"/>
      <c r="C171" s="349"/>
      <c r="D171" s="19" t="s">
        <v>31</v>
      </c>
      <c r="E171" s="19" t="s">
        <v>31</v>
      </c>
      <c r="F171" s="19" t="s">
        <v>31</v>
      </c>
      <c r="G171" s="19" t="s">
        <v>31</v>
      </c>
      <c r="H171" s="19" t="s">
        <v>31</v>
      </c>
      <c r="I171" s="28">
        <f t="shared" ref="I171:R171" si="26">SUM(I172)</f>
        <v>3943.5</v>
      </c>
      <c r="J171" s="28">
        <f t="shared" si="26"/>
        <v>3486.4</v>
      </c>
      <c r="K171" s="28">
        <f t="shared" si="26"/>
        <v>3486.4</v>
      </c>
      <c r="L171" s="29">
        <f t="shared" si="26"/>
        <v>193</v>
      </c>
      <c r="M171" s="29">
        <f t="shared" si="26"/>
        <v>70</v>
      </c>
      <c r="N171" s="28">
        <f t="shared" si="26"/>
        <v>6279470</v>
      </c>
      <c r="O171" s="28">
        <f t="shared" si="26"/>
        <v>0</v>
      </c>
      <c r="P171" s="28">
        <f t="shared" si="26"/>
        <v>0</v>
      </c>
      <c r="Q171" s="28">
        <f t="shared" si="26"/>
        <v>0</v>
      </c>
      <c r="R171" s="28">
        <f t="shared" si="26"/>
        <v>6279470</v>
      </c>
      <c r="S171" s="19" t="s">
        <v>31</v>
      </c>
    </row>
    <row r="172" spans="1:19" ht="23.1" customHeight="1" x14ac:dyDescent="0.25">
      <c r="A172" s="13">
        <v>1</v>
      </c>
      <c r="B172" s="13" t="s">
        <v>233</v>
      </c>
      <c r="C172" s="11" t="s">
        <v>234</v>
      </c>
      <c r="D172" s="11">
        <v>1988</v>
      </c>
      <c r="E172" s="11"/>
      <c r="F172" s="11" t="s">
        <v>115</v>
      </c>
      <c r="G172" s="11">
        <v>5</v>
      </c>
      <c r="H172" s="11">
        <v>5</v>
      </c>
      <c r="I172" s="25">
        <v>3943.5</v>
      </c>
      <c r="J172" s="25">
        <v>3486.4</v>
      </c>
      <c r="K172" s="25">
        <v>3486.4</v>
      </c>
      <c r="L172" s="30">
        <v>193</v>
      </c>
      <c r="M172" s="30">
        <v>70</v>
      </c>
      <c r="N172" s="25">
        <f>'таблица №2 виды ремонта (2024)'!E166</f>
        <v>6279470</v>
      </c>
      <c r="O172" s="34">
        <v>0</v>
      </c>
      <c r="P172" s="34">
        <v>0</v>
      </c>
      <c r="Q172" s="34">
        <v>0</v>
      </c>
      <c r="R172" s="77">
        <f>N172</f>
        <v>6279470</v>
      </c>
      <c r="S172" s="67">
        <v>45657</v>
      </c>
    </row>
    <row r="173" spans="1:19" s="23" customFormat="1" ht="23.1" customHeight="1" x14ac:dyDescent="0.25">
      <c r="A173" s="348" t="s">
        <v>235</v>
      </c>
      <c r="B173" s="348"/>
      <c r="C173" s="348"/>
      <c r="D173" s="19" t="s">
        <v>31</v>
      </c>
      <c r="E173" s="19" t="s">
        <v>31</v>
      </c>
      <c r="F173" s="19" t="s">
        <v>31</v>
      </c>
      <c r="G173" s="19" t="s">
        <v>31</v>
      </c>
      <c r="H173" s="19" t="s">
        <v>31</v>
      </c>
      <c r="I173" s="28">
        <f t="shared" ref="I173:R173" si="27">SUM(I174:I175)</f>
        <v>5354.8</v>
      </c>
      <c r="J173" s="28">
        <f t="shared" si="27"/>
        <v>4301.3999999999996</v>
      </c>
      <c r="K173" s="28">
        <f t="shared" si="27"/>
        <v>4144.3</v>
      </c>
      <c r="L173" s="29">
        <f t="shared" si="27"/>
        <v>190</v>
      </c>
      <c r="M173" s="29">
        <f t="shared" si="27"/>
        <v>96</v>
      </c>
      <c r="N173" s="28">
        <f t="shared" si="27"/>
        <v>3610984.281188</v>
      </c>
      <c r="O173" s="28">
        <f t="shared" si="27"/>
        <v>0</v>
      </c>
      <c r="P173" s="28">
        <f t="shared" si="27"/>
        <v>0</v>
      </c>
      <c r="Q173" s="28">
        <f t="shared" si="27"/>
        <v>0</v>
      </c>
      <c r="R173" s="28">
        <f t="shared" si="27"/>
        <v>3610984.281188</v>
      </c>
      <c r="S173" s="19" t="s">
        <v>31</v>
      </c>
    </row>
    <row r="174" spans="1:19" ht="23.1" customHeight="1" x14ac:dyDescent="0.25">
      <c r="A174" s="11">
        <v>1</v>
      </c>
      <c r="B174" s="11" t="s">
        <v>236</v>
      </c>
      <c r="C174" s="11" t="s">
        <v>237</v>
      </c>
      <c r="D174" s="13">
        <v>1988</v>
      </c>
      <c r="E174" s="13"/>
      <c r="F174" s="13" t="s">
        <v>39</v>
      </c>
      <c r="G174" s="13">
        <v>5</v>
      </c>
      <c r="H174" s="13">
        <v>4</v>
      </c>
      <c r="I174" s="17">
        <v>3686.3</v>
      </c>
      <c r="J174" s="17">
        <v>2785.6</v>
      </c>
      <c r="K174" s="17">
        <v>2673.1</v>
      </c>
      <c r="L174" s="26">
        <v>123</v>
      </c>
      <c r="M174" s="26">
        <v>60</v>
      </c>
      <c r="N174" s="17">
        <f>'таблица №2 виды ремонта (2024)'!E168</f>
        <v>2385756.6099660001</v>
      </c>
      <c r="O174" s="17">
        <v>0</v>
      </c>
      <c r="P174" s="17">
        <v>0</v>
      </c>
      <c r="Q174" s="17">
        <v>0</v>
      </c>
      <c r="R174" s="17">
        <f t="shared" ref="R174:R175" si="28">N174</f>
        <v>2385756.6099660001</v>
      </c>
      <c r="S174" s="36">
        <v>45657</v>
      </c>
    </row>
    <row r="175" spans="1:19" ht="23.1" customHeight="1" x14ac:dyDescent="0.25">
      <c r="A175" s="13">
        <v>2</v>
      </c>
      <c r="B175" s="11" t="s">
        <v>236</v>
      </c>
      <c r="C175" s="11" t="s">
        <v>238</v>
      </c>
      <c r="D175" s="11">
        <v>1961</v>
      </c>
      <c r="E175" s="11"/>
      <c r="F175" s="11" t="s">
        <v>39</v>
      </c>
      <c r="G175" s="11">
        <v>3</v>
      </c>
      <c r="H175" s="11">
        <v>3</v>
      </c>
      <c r="I175" s="45">
        <v>1668.5</v>
      </c>
      <c r="J175" s="34">
        <v>1515.8</v>
      </c>
      <c r="K175" s="34">
        <v>1471.2</v>
      </c>
      <c r="L175" s="35">
        <v>67</v>
      </c>
      <c r="M175" s="65">
        <v>36</v>
      </c>
      <c r="N175" s="17">
        <f>'таблица №2 виды ремонта (2024)'!E169</f>
        <v>1225227.6712219999</v>
      </c>
      <c r="O175" s="34">
        <v>0</v>
      </c>
      <c r="P175" s="34">
        <v>0</v>
      </c>
      <c r="Q175" s="34">
        <v>0</v>
      </c>
      <c r="R175" s="34">
        <f t="shared" si="28"/>
        <v>1225227.6712219999</v>
      </c>
      <c r="S175" s="67">
        <v>45657</v>
      </c>
    </row>
    <row r="176" spans="1:19" x14ac:dyDescent="0.25">
      <c r="J176" s="4"/>
      <c r="K176" s="4"/>
    </row>
  </sheetData>
  <autoFilter ref="A13:S175" xr:uid="{00000000-0009-0000-0000-000000000000}"/>
  <mergeCells count="40">
    <mergeCell ref="A171:C171"/>
    <mergeCell ref="A173:C173"/>
    <mergeCell ref="A59:C59"/>
    <mergeCell ref="A63:C63"/>
    <mergeCell ref="A65:C65"/>
    <mergeCell ref="A69:C69"/>
    <mergeCell ref="A90:C90"/>
    <mergeCell ref="A39:C39"/>
    <mergeCell ref="A48:C48"/>
    <mergeCell ref="A52:C52"/>
    <mergeCell ref="A54:C54"/>
    <mergeCell ref="A56:C56"/>
    <mergeCell ref="A14:C14"/>
    <mergeCell ref="A15:C15"/>
    <mergeCell ref="A17:C17"/>
    <mergeCell ref="A19:C19"/>
    <mergeCell ref="A21:C21"/>
    <mergeCell ref="S9:S12"/>
    <mergeCell ref="D10:D12"/>
    <mergeCell ref="E10:E12"/>
    <mergeCell ref="J10:J11"/>
    <mergeCell ref="K10:K11"/>
    <mergeCell ref="N10:N11"/>
    <mergeCell ref="O10:R10"/>
    <mergeCell ref="P3:S3"/>
    <mergeCell ref="P4:S4"/>
    <mergeCell ref="B7:S7"/>
    <mergeCell ref="B8:S8"/>
    <mergeCell ref="A9:A12"/>
    <mergeCell ref="B9:B12"/>
    <mergeCell ref="C9:C12"/>
    <mergeCell ref="D9:E9"/>
    <mergeCell ref="F9:F12"/>
    <mergeCell ref="G9:G12"/>
    <mergeCell ref="H9:H12"/>
    <mergeCell ref="I9:I11"/>
    <mergeCell ref="J9:K9"/>
    <mergeCell ref="L9:L11"/>
    <mergeCell ref="M9:M11"/>
    <mergeCell ref="N9:R9"/>
  </mergeCells>
  <conditionalFormatting sqref="C7">
    <cfRule type="duplicateValues" dxfId="618" priority="12" stopIfTrue="1"/>
  </conditionalFormatting>
  <conditionalFormatting sqref="C13">
    <cfRule type="duplicateValues" dxfId="617" priority="13" stopIfTrue="1"/>
  </conditionalFormatting>
  <conditionalFormatting sqref="C20:C21 C25:C34">
    <cfRule type="duplicateValues" dxfId="616" priority="374" stopIfTrue="1"/>
  </conditionalFormatting>
  <conditionalFormatting sqref="C49:C51">
    <cfRule type="duplicateValues" dxfId="615" priority="16" stopIfTrue="1"/>
  </conditionalFormatting>
  <conditionalFormatting sqref="C60">
    <cfRule type="duplicateValues" dxfId="614" priority="10" stopIfTrue="1"/>
  </conditionalFormatting>
  <conditionalFormatting sqref="C60:C61 C20:C21 C7:C13 C16 C18 C25:C34">
    <cfRule type="duplicateValues" dxfId="613" priority="11" stopIfTrue="1"/>
  </conditionalFormatting>
  <conditionalFormatting sqref="C60:C61">
    <cfRule type="duplicateValues" dxfId="612" priority="17" stopIfTrue="1"/>
  </conditionalFormatting>
  <conditionalFormatting sqref="C61">
    <cfRule type="duplicateValues" dxfId="611" priority="9" stopIfTrue="1"/>
  </conditionalFormatting>
  <conditionalFormatting sqref="C62">
    <cfRule type="expression" dxfId="610" priority="130" stopIfTrue="1">
      <formula>AND(COUNTIF($C$16:$C$65536,C16)+COUNTIF($C$1:$C$7,C16)&gt;1,NOT(ISBLANK(C16)))</formula>
    </cfRule>
  </conditionalFormatting>
  <conditionalFormatting sqref="C70:C86">
    <cfRule type="duplicateValues" dxfId="609" priority="7" stopIfTrue="1"/>
  </conditionalFormatting>
  <conditionalFormatting sqref="C87:C88">
    <cfRule type="duplicateValues" dxfId="608" priority="6" stopIfTrue="1"/>
  </conditionalFormatting>
  <conditionalFormatting sqref="C89">
    <cfRule type="duplicateValues" dxfId="607" priority="1" stopIfTrue="1"/>
  </conditionalFormatting>
  <conditionalFormatting sqref="C118">
    <cfRule type="duplicateValues" dxfId="606" priority="2"/>
    <cfRule type="duplicateValues" dxfId="605" priority="3"/>
  </conditionalFormatting>
  <conditionalFormatting sqref="C119:C139 C91:C117">
    <cfRule type="duplicateValues" dxfId="604" priority="337"/>
    <cfRule type="duplicateValues" dxfId="603" priority="338"/>
  </conditionalFormatting>
  <conditionalFormatting sqref="C164:C167">
    <cfRule type="duplicateValues" dxfId="602" priority="366"/>
    <cfRule type="duplicateValues" dxfId="601" priority="367"/>
  </conditionalFormatting>
  <conditionalFormatting sqref="C168:C169">
    <cfRule type="duplicateValues" dxfId="600" priority="378"/>
    <cfRule type="duplicateValues" dxfId="599" priority="380"/>
  </conditionalFormatting>
  <conditionalFormatting sqref="C170">
    <cfRule type="duplicateValues" dxfId="598" priority="379"/>
    <cfRule type="duplicateValues" dxfId="597" priority="381"/>
  </conditionalFormatting>
  <conditionalFormatting sqref="C174:C175">
    <cfRule type="duplicateValues" dxfId="596" priority="18" stopIfTrue="1"/>
  </conditionalFormatting>
  <conditionalFormatting sqref="C175">
    <cfRule type="duplicateValues" dxfId="595" priority="8" stopIfTrue="1"/>
  </conditionalFormatting>
  <conditionalFormatting sqref="D20 D25:D34">
    <cfRule type="duplicateValues" dxfId="594" priority="377" stopIfTrue="1"/>
  </conditionalFormatting>
  <pageMargins left="0.70078740157480324" right="0.70078740157480324" top="0.75196850393700776" bottom="0.75196850393700776" header="0.3" footer="0.3"/>
  <pageSetup paperSize="9" scale="41" fitToHeight="0" orientation="landscape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I5"/>
  <sheetViews>
    <sheetView view="pageBreakPreview" workbookViewId="0">
      <selection activeCell="I5" sqref="I5"/>
    </sheetView>
  </sheetViews>
  <sheetFormatPr defaultColWidth="9.140625" defaultRowHeight="15" x14ac:dyDescent="0.25"/>
  <cols>
    <col min="1" max="1" width="9.140625" style="328"/>
    <col min="2" max="2" width="12.7109375" style="328" customWidth="1"/>
    <col min="3" max="3" width="15.5703125" style="328" customWidth="1"/>
    <col min="4" max="4" width="11" style="328" customWidth="1"/>
    <col min="5" max="5" width="26.5703125" style="328" customWidth="1"/>
    <col min="6" max="6" width="11" style="328" customWidth="1"/>
    <col min="7" max="7" width="17.42578125" style="328" customWidth="1"/>
    <col min="8" max="8" width="15.5703125" style="328" customWidth="1"/>
    <col min="9" max="9" width="25" style="328" customWidth="1"/>
    <col min="10" max="16384" width="9.140625" style="328"/>
  </cols>
  <sheetData>
    <row r="2" spans="2:9" x14ac:dyDescent="0.25">
      <c r="H2" s="329" t="s">
        <v>684</v>
      </c>
    </row>
    <row r="3" spans="2:9" x14ac:dyDescent="0.25">
      <c r="B3" s="397">
        <v>2024</v>
      </c>
      <c r="C3" s="397"/>
      <c r="D3" s="397">
        <v>2025</v>
      </c>
      <c r="E3" s="397"/>
      <c r="F3" s="397">
        <v>2026</v>
      </c>
      <c r="G3" s="398"/>
      <c r="H3" s="399" t="s">
        <v>685</v>
      </c>
      <c r="I3" s="400"/>
    </row>
    <row r="4" spans="2:9" x14ac:dyDescent="0.25">
      <c r="B4" s="330" t="s">
        <v>686</v>
      </c>
      <c r="C4" s="330" t="s">
        <v>687</v>
      </c>
      <c r="D4" s="330" t="s">
        <v>686</v>
      </c>
      <c r="E4" s="330" t="s">
        <v>687</v>
      </c>
      <c r="F4" s="330" t="s">
        <v>686</v>
      </c>
      <c r="G4" s="331" t="s">
        <v>687</v>
      </c>
      <c r="H4" s="332" t="s">
        <v>686</v>
      </c>
      <c r="I4" s="333" t="s">
        <v>687</v>
      </c>
    </row>
    <row r="5" spans="2:9" ht="55.5" customHeight="1" x14ac:dyDescent="0.25">
      <c r="B5" s="334">
        <f>'таблица №3 показатели (2024)'!I8</f>
        <v>145</v>
      </c>
      <c r="C5" s="335">
        <f>'таблица №1 перечень МКД (2024)'!N14</f>
        <v>877600939.01451445</v>
      </c>
      <c r="D5" s="334">
        <f>'таблица №6 показатели (2025)'!I7</f>
        <v>193</v>
      </c>
      <c r="E5" s="335">
        <f>'таблица №4 перечень МКД (2025)'!N8</f>
        <v>470667593.86564827</v>
      </c>
      <c r="F5" s="334">
        <f>'таблица№9показатели (2026)'!I7</f>
        <v>126</v>
      </c>
      <c r="G5" s="336">
        <f>' таблица№7перечень МКД (2026)'!N8</f>
        <v>550653573.29033017</v>
      </c>
      <c r="H5" s="337">
        <f>B5+D5+F5</f>
        <v>464</v>
      </c>
      <c r="I5" s="338">
        <f>C5+E5+G5</f>
        <v>1898922106.1704929</v>
      </c>
    </row>
  </sheetData>
  <mergeCells count="4">
    <mergeCell ref="B3:C3"/>
    <mergeCell ref="D3:E3"/>
    <mergeCell ref="F3:G3"/>
    <mergeCell ref="H3:I3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F169"/>
  <sheetViews>
    <sheetView topLeftCell="C133" zoomScale="50" workbookViewId="0">
      <selection activeCell="F3" sqref="F3:Q3"/>
    </sheetView>
  </sheetViews>
  <sheetFormatPr defaultColWidth="9.140625" defaultRowHeight="15.75" x14ac:dyDescent="0.25"/>
  <cols>
    <col min="1" max="1" width="6" style="78" customWidth="1"/>
    <col min="2" max="2" width="33.140625" style="78" customWidth="1"/>
    <col min="3" max="3" width="55.7109375" style="78" customWidth="1"/>
    <col min="4" max="4" width="11.85546875" style="78" customWidth="1"/>
    <col min="5" max="5" width="22.28515625" style="78" customWidth="1"/>
    <col min="6" max="6" width="14.85546875" style="78" customWidth="1"/>
    <col min="7" max="7" width="16.42578125" style="78" customWidth="1"/>
    <col min="8" max="8" width="8.85546875" style="78" customWidth="1"/>
    <col min="9" max="10" width="14" style="78" customWidth="1"/>
    <col min="11" max="11" width="16.28515625" style="78" customWidth="1"/>
    <col min="12" max="12" width="7.85546875" style="79" customWidth="1"/>
    <col min="13" max="13" width="19.42578125" style="78" customWidth="1"/>
    <col min="14" max="14" width="18.7109375" style="78" customWidth="1"/>
    <col min="15" max="15" width="20" style="78" customWidth="1"/>
    <col min="16" max="16" width="15.7109375" style="78" customWidth="1"/>
    <col min="17" max="17" width="16.140625" style="78" customWidth="1"/>
    <col min="18" max="18" width="15.5703125" style="78" customWidth="1"/>
    <col min="19" max="19" width="40.42578125" style="78" customWidth="1"/>
    <col min="20" max="20" width="19.28515625" style="78" customWidth="1"/>
    <col min="21" max="21" width="61.5703125" style="78" customWidth="1"/>
    <col min="22" max="22" width="19.7109375" style="78" customWidth="1"/>
    <col min="23" max="23" width="32.85546875" style="78" customWidth="1"/>
    <col min="24" max="24" width="43.85546875" style="78" customWidth="1"/>
    <col min="25" max="25" width="36.42578125" style="78" customWidth="1"/>
    <col min="26" max="175" width="9.140625" style="78"/>
    <col min="176" max="176" width="7.42578125" style="78" customWidth="1"/>
    <col min="177" max="16384" width="9.140625" style="78"/>
  </cols>
  <sheetData>
    <row r="1" spans="1:370" s="80" customFormat="1" x14ac:dyDescent="0.25">
      <c r="L1" s="81"/>
      <c r="R1" s="82"/>
      <c r="X1" s="351" t="s">
        <v>239</v>
      </c>
      <c r="Y1" s="351"/>
    </row>
    <row r="2" spans="1:370" s="80" customFormat="1" ht="24.75" customHeight="1" x14ac:dyDescent="0.25">
      <c r="B2" s="352" t="s">
        <v>240</v>
      </c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</row>
    <row r="3" spans="1:370" s="80" customFormat="1" ht="43.5" customHeight="1" x14ac:dyDescent="0.25">
      <c r="A3" s="341" t="s">
        <v>4</v>
      </c>
      <c r="B3" s="354" t="s">
        <v>5</v>
      </c>
      <c r="C3" s="354" t="s">
        <v>6</v>
      </c>
      <c r="D3" s="354" t="s">
        <v>241</v>
      </c>
      <c r="E3" s="341" t="s">
        <v>242</v>
      </c>
      <c r="F3" s="341" t="s">
        <v>243</v>
      </c>
      <c r="G3" s="341"/>
      <c r="H3" s="341"/>
      <c r="I3" s="341"/>
      <c r="J3" s="341"/>
      <c r="K3" s="341"/>
      <c r="L3" s="355"/>
      <c r="M3" s="341"/>
      <c r="N3" s="341"/>
      <c r="O3" s="341"/>
      <c r="P3" s="341"/>
      <c r="Q3" s="341"/>
      <c r="R3" s="341" t="s">
        <v>244</v>
      </c>
      <c r="S3" s="341"/>
      <c r="T3" s="341"/>
      <c r="U3" s="356"/>
      <c r="V3" s="341"/>
      <c r="W3" s="341"/>
      <c r="X3" s="341"/>
      <c r="Y3" s="341"/>
    </row>
    <row r="4" spans="1:370" s="80" customFormat="1" ht="56.25" customHeight="1" x14ac:dyDescent="0.25">
      <c r="A4" s="341"/>
      <c r="B4" s="354"/>
      <c r="C4" s="354"/>
      <c r="D4" s="354"/>
      <c r="E4" s="341"/>
      <c r="F4" s="341" t="s">
        <v>245</v>
      </c>
      <c r="G4" s="341"/>
      <c r="H4" s="341"/>
      <c r="I4" s="341"/>
      <c r="J4" s="341"/>
      <c r="K4" s="341"/>
      <c r="L4" s="355" t="s">
        <v>246</v>
      </c>
      <c r="M4" s="341"/>
      <c r="N4" s="341" t="s">
        <v>247</v>
      </c>
      <c r="O4" s="341" t="s">
        <v>248</v>
      </c>
      <c r="P4" s="341" t="s">
        <v>249</v>
      </c>
      <c r="Q4" s="341" t="s">
        <v>250</v>
      </c>
      <c r="R4" s="341" t="s">
        <v>251</v>
      </c>
      <c r="S4" s="341" t="s">
        <v>252</v>
      </c>
      <c r="T4" s="341" t="s">
        <v>253</v>
      </c>
      <c r="U4" s="341" t="s">
        <v>254</v>
      </c>
      <c r="V4" s="341" t="s">
        <v>255</v>
      </c>
      <c r="W4" s="341" t="s">
        <v>256</v>
      </c>
      <c r="X4" s="341" t="s">
        <v>257</v>
      </c>
      <c r="Y4" s="341" t="s">
        <v>258</v>
      </c>
    </row>
    <row r="5" spans="1:370" s="80" customFormat="1" ht="163.5" customHeight="1" x14ac:dyDescent="0.25">
      <c r="A5" s="341"/>
      <c r="B5" s="354"/>
      <c r="C5" s="354"/>
      <c r="D5" s="354"/>
      <c r="E5" s="341"/>
      <c r="F5" s="85" t="s">
        <v>259</v>
      </c>
      <c r="G5" s="85" t="s">
        <v>260</v>
      </c>
      <c r="H5" s="85" t="s">
        <v>261</v>
      </c>
      <c r="I5" s="85" t="s">
        <v>262</v>
      </c>
      <c r="J5" s="85" t="s">
        <v>263</v>
      </c>
      <c r="K5" s="85" t="s">
        <v>264</v>
      </c>
      <c r="L5" s="355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</row>
    <row r="6" spans="1:370" s="80" customFormat="1" ht="43.5" customHeight="1" x14ac:dyDescent="0.25">
      <c r="A6" s="341"/>
      <c r="B6" s="354"/>
      <c r="C6" s="354"/>
      <c r="D6" s="354"/>
      <c r="E6" s="11" t="s">
        <v>29</v>
      </c>
      <c r="F6" s="341" t="s">
        <v>29</v>
      </c>
      <c r="G6" s="341"/>
      <c r="H6" s="341"/>
      <c r="I6" s="341"/>
      <c r="J6" s="341"/>
      <c r="K6" s="341"/>
      <c r="L6" s="35" t="s">
        <v>265</v>
      </c>
      <c r="M6" s="11" t="s">
        <v>29</v>
      </c>
      <c r="N6" s="11" t="s">
        <v>29</v>
      </c>
      <c r="O6" s="11" t="s">
        <v>29</v>
      </c>
      <c r="P6" s="11" t="s">
        <v>29</v>
      </c>
      <c r="Q6" s="11" t="s">
        <v>29</v>
      </c>
      <c r="R6" s="11" t="s">
        <v>29</v>
      </c>
      <c r="S6" s="11" t="s">
        <v>266</v>
      </c>
      <c r="T6" s="11" t="s">
        <v>29</v>
      </c>
      <c r="U6" s="11" t="s">
        <v>29</v>
      </c>
      <c r="V6" s="11" t="s">
        <v>29</v>
      </c>
      <c r="W6" s="11" t="s">
        <v>29</v>
      </c>
      <c r="X6" s="11" t="s">
        <v>29</v>
      </c>
      <c r="Y6" s="11" t="s">
        <v>29</v>
      </c>
    </row>
    <row r="7" spans="1:370" s="80" customFormat="1" ht="24.75" customHeight="1" x14ac:dyDescent="0.25">
      <c r="A7" s="40">
        <v>1</v>
      </c>
      <c r="B7" s="40">
        <v>2</v>
      </c>
      <c r="C7" s="40">
        <v>3</v>
      </c>
      <c r="D7" s="11">
        <v>4</v>
      </c>
      <c r="E7" s="40">
        <v>5</v>
      </c>
      <c r="F7" s="357">
        <v>6</v>
      </c>
      <c r="G7" s="357"/>
      <c r="H7" s="357"/>
      <c r="I7" s="357"/>
      <c r="J7" s="357"/>
      <c r="K7" s="357"/>
      <c r="L7" s="52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</row>
    <row r="8" spans="1:370" s="82" customFormat="1" ht="33" customHeight="1" x14ac:dyDescent="0.25">
      <c r="A8" s="348" t="s">
        <v>30</v>
      </c>
      <c r="B8" s="348"/>
      <c r="C8" s="348"/>
      <c r="D8" s="19" t="s">
        <v>31</v>
      </c>
      <c r="E8" s="31">
        <f t="shared" ref="E8:Y8" si="0">E9+E11+E13+E15+E33+E42+E46+E48+E50+E53+E57+E59+E63+E84+E165+E167</f>
        <v>877600939.01451445</v>
      </c>
      <c r="F8" s="31">
        <f t="shared" si="0"/>
        <v>9068774.7300000004</v>
      </c>
      <c r="G8" s="31">
        <f t="shared" si="0"/>
        <v>22543120.93</v>
      </c>
      <c r="H8" s="31">
        <f t="shared" si="0"/>
        <v>0</v>
      </c>
      <c r="I8" s="31">
        <f t="shared" si="0"/>
        <v>2375680</v>
      </c>
      <c r="J8" s="31">
        <f t="shared" si="0"/>
        <v>4628421.3899999997</v>
      </c>
      <c r="K8" s="31">
        <f t="shared" si="0"/>
        <v>1538876.94</v>
      </c>
      <c r="L8" s="32">
        <f t="shared" si="0"/>
        <v>122</v>
      </c>
      <c r="M8" s="31">
        <f t="shared" si="0"/>
        <v>403698000</v>
      </c>
      <c r="N8" s="31">
        <f t="shared" si="0"/>
        <v>318360439.90319997</v>
      </c>
      <c r="O8" s="31">
        <f t="shared" si="0"/>
        <v>0</v>
      </c>
      <c r="P8" s="31">
        <f t="shared" si="0"/>
        <v>47887860</v>
      </c>
      <c r="Q8" s="31">
        <f t="shared" si="0"/>
        <v>0</v>
      </c>
      <c r="R8" s="31">
        <f t="shared" si="0"/>
        <v>3000000</v>
      </c>
      <c r="S8" s="31">
        <f t="shared" si="0"/>
        <v>21000000</v>
      </c>
      <c r="T8" s="31">
        <f t="shared" si="0"/>
        <v>0</v>
      </c>
      <c r="U8" s="31">
        <f t="shared" si="0"/>
        <v>21650000</v>
      </c>
      <c r="V8" s="31">
        <f t="shared" si="0"/>
        <v>17849765.121314485</v>
      </c>
      <c r="W8" s="31">
        <f t="shared" si="0"/>
        <v>4000000</v>
      </c>
      <c r="X8" s="31">
        <f t="shared" si="0"/>
        <v>0</v>
      </c>
      <c r="Y8" s="31">
        <f t="shared" si="0"/>
        <v>0</v>
      </c>
    </row>
    <row r="9" spans="1:370" s="86" customFormat="1" ht="18" customHeight="1" x14ac:dyDescent="0.25">
      <c r="A9" s="348" t="s">
        <v>32</v>
      </c>
      <c r="B9" s="348"/>
      <c r="C9" s="348"/>
      <c r="D9" s="19" t="s">
        <v>31</v>
      </c>
      <c r="E9" s="31">
        <f t="shared" ref="E9:Y9" si="1">SUM(E10)</f>
        <v>1281608.2056</v>
      </c>
      <c r="F9" s="31">
        <f t="shared" si="1"/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2">
        <f t="shared" si="1"/>
        <v>0</v>
      </c>
      <c r="M9" s="31">
        <f t="shared" si="1"/>
        <v>0</v>
      </c>
      <c r="N9" s="31">
        <f t="shared" si="1"/>
        <v>1205804</v>
      </c>
      <c r="O9" s="31">
        <f t="shared" si="1"/>
        <v>0</v>
      </c>
      <c r="P9" s="31">
        <f t="shared" si="1"/>
        <v>0</v>
      </c>
      <c r="Q9" s="31">
        <f t="shared" si="1"/>
        <v>0</v>
      </c>
      <c r="R9" s="31">
        <f t="shared" si="1"/>
        <v>0</v>
      </c>
      <c r="S9" s="31">
        <f t="shared" si="1"/>
        <v>0</v>
      </c>
      <c r="T9" s="31">
        <f t="shared" si="1"/>
        <v>0</v>
      </c>
      <c r="U9" s="31">
        <f t="shared" si="1"/>
        <v>50000</v>
      </c>
      <c r="V9" s="31">
        <f t="shared" si="1"/>
        <v>25804.205600000001</v>
      </c>
      <c r="W9" s="31">
        <f t="shared" si="1"/>
        <v>0</v>
      </c>
      <c r="X9" s="31">
        <f t="shared" si="1"/>
        <v>0</v>
      </c>
      <c r="Y9" s="31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</row>
    <row r="10" spans="1:370" s="5" customFormat="1" ht="27.75" customHeight="1" x14ac:dyDescent="0.25">
      <c r="A10" s="13">
        <v>1</v>
      </c>
      <c r="B10" s="11" t="s">
        <v>33</v>
      </c>
      <c r="C10" s="11" t="s">
        <v>34</v>
      </c>
      <c r="D10" s="11" t="s">
        <v>267</v>
      </c>
      <c r="E10" s="44">
        <f>F10+G10+H10+I10+J10+K10+M10+N10+O10+P10+Q10+R10+S10+T10+U10+V10+W10+X10+Y10</f>
        <v>1281608.2056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4">
        <v>0</v>
      </c>
      <c r="L10" s="35">
        <v>0</v>
      </c>
      <c r="M10" s="34">
        <v>0</v>
      </c>
      <c r="N10" s="44">
        <v>1205804</v>
      </c>
      <c r="O10" s="44">
        <v>0</v>
      </c>
      <c r="P10" s="34">
        <v>0</v>
      </c>
      <c r="Q10" s="34">
        <v>0</v>
      </c>
      <c r="R10" s="44">
        <v>0</v>
      </c>
      <c r="S10" s="44">
        <v>0</v>
      </c>
      <c r="T10" s="44">
        <v>0</v>
      </c>
      <c r="U10" s="44">
        <v>50000</v>
      </c>
      <c r="V10" s="44">
        <f>(F10+G10+H10+I10+J10+K10+M10+N10+O10+P10+Q10+R10+S10+T10)*2.14%</f>
        <v>25804.205600000001</v>
      </c>
      <c r="W10" s="34">
        <v>0</v>
      </c>
      <c r="X10" s="34">
        <v>0</v>
      </c>
      <c r="Y10" s="34">
        <v>0</v>
      </c>
      <c r="AA10" s="78"/>
      <c r="AB10" s="78"/>
    </row>
    <row r="11" spans="1:370" s="86" customFormat="1" ht="18" customHeight="1" x14ac:dyDescent="0.25">
      <c r="A11" s="349" t="s">
        <v>36</v>
      </c>
      <c r="B11" s="349"/>
      <c r="C11" s="349"/>
      <c r="D11" s="19" t="s">
        <v>31</v>
      </c>
      <c r="E11" s="31">
        <f t="shared" ref="E11:Y11" si="2">SUM(E12)</f>
        <v>3245960.6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2">
        <f t="shared" si="2"/>
        <v>0</v>
      </c>
      <c r="M11" s="31">
        <f t="shared" si="2"/>
        <v>0</v>
      </c>
      <c r="N11" s="31">
        <f t="shared" si="2"/>
        <v>3129000</v>
      </c>
      <c r="O11" s="31">
        <f t="shared" si="2"/>
        <v>0</v>
      </c>
      <c r="P11" s="31">
        <f t="shared" si="2"/>
        <v>0</v>
      </c>
      <c r="Q11" s="31">
        <f t="shared" si="2"/>
        <v>0</v>
      </c>
      <c r="R11" s="31">
        <f t="shared" si="2"/>
        <v>0</v>
      </c>
      <c r="S11" s="31">
        <f t="shared" si="2"/>
        <v>0</v>
      </c>
      <c r="T11" s="31">
        <f t="shared" si="2"/>
        <v>0</v>
      </c>
      <c r="U11" s="31">
        <f t="shared" si="2"/>
        <v>50000</v>
      </c>
      <c r="V11" s="31">
        <f t="shared" si="2"/>
        <v>66960.600000000006</v>
      </c>
      <c r="W11" s="31">
        <f t="shared" si="2"/>
        <v>0</v>
      </c>
      <c r="X11" s="31">
        <f t="shared" si="2"/>
        <v>0</v>
      </c>
      <c r="Y11" s="31">
        <f t="shared" si="2"/>
        <v>0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</row>
    <row r="12" spans="1:370" s="5" customFormat="1" ht="18" customHeight="1" x14ac:dyDescent="0.25">
      <c r="A12" s="13">
        <v>1</v>
      </c>
      <c r="B12" s="11" t="s">
        <v>37</v>
      </c>
      <c r="C12" s="11" t="s">
        <v>268</v>
      </c>
      <c r="D12" s="40" t="s">
        <v>267</v>
      </c>
      <c r="E12" s="44">
        <f>F12+G12+H12+I12+J12+K12+M12+N12+O12+P12+Q12+R12+S12+T12+U12+V12+W12+X12+Y12</f>
        <v>3245960.6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34">
        <v>0</v>
      </c>
      <c r="L12" s="35">
        <v>0</v>
      </c>
      <c r="M12" s="44">
        <v>0</v>
      </c>
      <c r="N12" s="44">
        <v>3129000</v>
      </c>
      <c r="O12" s="3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50000</v>
      </c>
      <c r="V12" s="44">
        <f>(F12+G12+H12+I12+J12+K12+M12+N12+O12+P12+Q12+R12+S12+T12)*2.14%</f>
        <v>66960.600000000006</v>
      </c>
      <c r="W12" s="34">
        <v>0</v>
      </c>
      <c r="X12" s="34">
        <v>0</v>
      </c>
      <c r="Y12" s="34">
        <v>0</v>
      </c>
    </row>
    <row r="13" spans="1:370" s="86" customFormat="1" ht="18" customHeight="1" x14ac:dyDescent="0.25">
      <c r="A13" s="349" t="s">
        <v>269</v>
      </c>
      <c r="B13" s="349"/>
      <c r="C13" s="349"/>
      <c r="D13" s="19" t="s">
        <v>31</v>
      </c>
      <c r="E13" s="87">
        <f t="shared" ref="E13:Y13" si="3">SUM(E14)</f>
        <v>50000</v>
      </c>
      <c r="F13" s="87">
        <f t="shared" si="3"/>
        <v>0</v>
      </c>
      <c r="G13" s="87">
        <f t="shared" si="3"/>
        <v>0</v>
      </c>
      <c r="H13" s="87">
        <f t="shared" si="3"/>
        <v>0</v>
      </c>
      <c r="I13" s="87">
        <f t="shared" si="3"/>
        <v>0</v>
      </c>
      <c r="J13" s="87">
        <f t="shared" si="3"/>
        <v>0</v>
      </c>
      <c r="K13" s="87">
        <f t="shared" si="3"/>
        <v>0</v>
      </c>
      <c r="L13" s="88">
        <f t="shared" si="3"/>
        <v>0</v>
      </c>
      <c r="M13" s="87">
        <f t="shared" si="3"/>
        <v>0</v>
      </c>
      <c r="N13" s="87">
        <f t="shared" si="3"/>
        <v>0</v>
      </c>
      <c r="O13" s="87">
        <f t="shared" si="3"/>
        <v>0</v>
      </c>
      <c r="P13" s="87">
        <f t="shared" si="3"/>
        <v>0</v>
      </c>
      <c r="Q13" s="87">
        <f t="shared" si="3"/>
        <v>0</v>
      </c>
      <c r="R13" s="87">
        <f t="shared" si="3"/>
        <v>0</v>
      </c>
      <c r="S13" s="87">
        <f t="shared" si="3"/>
        <v>0</v>
      </c>
      <c r="T13" s="87">
        <f t="shared" si="3"/>
        <v>0</v>
      </c>
      <c r="U13" s="87">
        <f t="shared" si="3"/>
        <v>50000</v>
      </c>
      <c r="V13" s="87">
        <f t="shared" si="3"/>
        <v>0</v>
      </c>
      <c r="W13" s="87">
        <f t="shared" si="3"/>
        <v>0</v>
      </c>
      <c r="X13" s="87">
        <f t="shared" si="3"/>
        <v>0</v>
      </c>
      <c r="Y13" s="87">
        <f t="shared" si="3"/>
        <v>0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</row>
    <row r="14" spans="1:370" s="5" customFormat="1" ht="18.75" customHeight="1" x14ac:dyDescent="0.25">
      <c r="A14" s="13">
        <v>1</v>
      </c>
      <c r="B14" s="11" t="s">
        <v>41</v>
      </c>
      <c r="C14" s="13" t="s">
        <v>42</v>
      </c>
      <c r="D14" s="40" t="s">
        <v>267</v>
      </c>
      <c r="E14" s="44">
        <f>F14+G14+H14+I14+J14+K14+M14+N14+O14+P14+Q14+R14+S14+T14+U14+V14+W14+X14+Y14</f>
        <v>50000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34">
        <v>0</v>
      </c>
      <c r="L14" s="35">
        <v>0</v>
      </c>
      <c r="M14" s="44">
        <v>0</v>
      </c>
      <c r="N14" s="44">
        <v>0</v>
      </c>
      <c r="O14" s="3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50000</v>
      </c>
      <c r="V14" s="44">
        <f>(F14+G14+H14+I14+J14+K14+M14+N14+O14+P14+Q14+R14+S14+T14)*2.14%</f>
        <v>0</v>
      </c>
      <c r="W14" s="34">
        <v>0</v>
      </c>
      <c r="X14" s="34">
        <v>0</v>
      </c>
      <c r="Y14" s="34">
        <v>0</v>
      </c>
    </row>
    <row r="15" spans="1:370" s="86" customFormat="1" ht="18" customHeight="1" x14ac:dyDescent="0.25">
      <c r="A15" s="358" t="s">
        <v>43</v>
      </c>
      <c r="B15" s="358"/>
      <c r="C15" s="358"/>
      <c r="D15" s="90" t="s">
        <v>31</v>
      </c>
      <c r="E15" s="91">
        <f t="shared" ref="E15:Y15" si="4">SUM(E16:E32)</f>
        <v>93721365.239953995</v>
      </c>
      <c r="F15" s="91">
        <f t="shared" si="4"/>
        <v>4800000</v>
      </c>
      <c r="G15" s="91">
        <f t="shared" si="4"/>
        <v>17942954.689999998</v>
      </c>
      <c r="H15" s="91">
        <f t="shared" si="4"/>
        <v>0</v>
      </c>
      <c r="I15" s="91">
        <f t="shared" si="4"/>
        <v>0</v>
      </c>
      <c r="J15" s="91">
        <f t="shared" si="4"/>
        <v>626676.84</v>
      </c>
      <c r="K15" s="91">
        <f t="shared" si="4"/>
        <v>744471.44</v>
      </c>
      <c r="L15" s="92">
        <f t="shared" si="4"/>
        <v>10</v>
      </c>
      <c r="M15" s="91">
        <f t="shared" si="4"/>
        <v>33090000</v>
      </c>
      <c r="N15" s="91">
        <f t="shared" si="4"/>
        <v>33231931.140000001</v>
      </c>
      <c r="O15" s="91">
        <f t="shared" si="4"/>
        <v>0</v>
      </c>
      <c r="P15" s="91">
        <f t="shared" si="4"/>
        <v>0</v>
      </c>
      <c r="Q15" s="91">
        <f t="shared" si="4"/>
        <v>0</v>
      </c>
      <c r="R15" s="91">
        <f t="shared" si="4"/>
        <v>0</v>
      </c>
      <c r="S15" s="91">
        <f t="shared" si="4"/>
        <v>0</v>
      </c>
      <c r="T15" s="91">
        <f t="shared" si="4"/>
        <v>0</v>
      </c>
      <c r="U15" s="91">
        <f t="shared" si="4"/>
        <v>1350000</v>
      </c>
      <c r="V15" s="91">
        <f t="shared" si="4"/>
        <v>1935331.1299540002</v>
      </c>
      <c r="W15" s="91">
        <f t="shared" si="4"/>
        <v>0</v>
      </c>
      <c r="X15" s="91">
        <f t="shared" si="4"/>
        <v>0</v>
      </c>
      <c r="Y15" s="91">
        <f t="shared" si="4"/>
        <v>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</row>
    <row r="16" spans="1:370" s="10" customFormat="1" ht="18" customHeight="1" x14ac:dyDescent="0.25">
      <c r="A16" s="41">
        <v>1</v>
      </c>
      <c r="B16" s="41" t="s">
        <v>270</v>
      </c>
      <c r="C16" s="41" t="s">
        <v>45</v>
      </c>
      <c r="D16" s="47" t="s">
        <v>267</v>
      </c>
      <c r="E16" s="42">
        <f t="shared" ref="E16:E32" si="5">F16+G16+H16+I16+J16+K16+M16+N16+O16+P16+Q16+R16+S16+T16+U16+V16+W16+X16+Y16</f>
        <v>665820.69033599994</v>
      </c>
      <c r="F16" s="42">
        <v>0</v>
      </c>
      <c r="G16" s="42">
        <v>602918.24</v>
      </c>
      <c r="H16" s="42">
        <v>0</v>
      </c>
      <c r="I16" s="42">
        <v>0</v>
      </c>
      <c r="J16" s="42">
        <v>0</v>
      </c>
      <c r="K16" s="42">
        <v>0</v>
      </c>
      <c r="L16" s="43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50000</v>
      </c>
      <c r="V16" s="42">
        <f t="shared" ref="V16:V32" si="6">(F16+G16+H16+I16+J16+K16+M16+N16+O16+P16+Q16+R16+S16+T16)*2.14%</f>
        <v>12902.450336000002</v>
      </c>
      <c r="W16" s="42">
        <v>0</v>
      </c>
      <c r="X16" s="42">
        <v>0</v>
      </c>
      <c r="Y16" s="42">
        <v>0</v>
      </c>
    </row>
    <row r="17" spans="1:25" s="10" customFormat="1" ht="18" customHeight="1" x14ac:dyDescent="0.25">
      <c r="A17" s="41">
        <f t="shared" ref="A17:A80" si="7">A16+1</f>
        <v>2</v>
      </c>
      <c r="B17" s="41" t="s">
        <v>270</v>
      </c>
      <c r="C17" s="41" t="s">
        <v>47</v>
      </c>
      <c r="D17" s="47" t="s">
        <v>267</v>
      </c>
      <c r="E17" s="42">
        <f t="shared" si="5"/>
        <v>2959920</v>
      </c>
      <c r="F17" s="42">
        <v>1500000</v>
      </c>
      <c r="G17" s="42">
        <v>1300000</v>
      </c>
      <c r="H17" s="42">
        <v>0</v>
      </c>
      <c r="I17" s="42">
        <v>0</v>
      </c>
      <c r="J17" s="42">
        <v>0</v>
      </c>
      <c r="K17" s="42">
        <v>0</v>
      </c>
      <c r="L17" s="43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100000</v>
      </c>
      <c r="V17" s="42">
        <f t="shared" si="6"/>
        <v>59920.000000000007</v>
      </c>
      <c r="W17" s="42">
        <v>0</v>
      </c>
      <c r="X17" s="42">
        <v>0</v>
      </c>
      <c r="Y17" s="42">
        <v>0</v>
      </c>
    </row>
    <row r="18" spans="1:25" s="10" customFormat="1" ht="18" customHeight="1" x14ac:dyDescent="0.25">
      <c r="A18" s="41">
        <f t="shared" si="7"/>
        <v>3</v>
      </c>
      <c r="B18" s="41" t="s">
        <v>270</v>
      </c>
      <c r="C18" s="41" t="s">
        <v>48</v>
      </c>
      <c r="D18" s="47" t="s">
        <v>267</v>
      </c>
      <c r="E18" s="42">
        <f t="shared" si="5"/>
        <v>2128820.120416</v>
      </c>
      <c r="F18" s="42">
        <v>0</v>
      </c>
      <c r="G18" s="42">
        <v>2035265.44</v>
      </c>
      <c r="H18" s="42">
        <v>0</v>
      </c>
      <c r="I18" s="42">
        <v>0</v>
      </c>
      <c r="J18" s="42">
        <v>0</v>
      </c>
      <c r="K18" s="42">
        <v>0</v>
      </c>
      <c r="L18" s="43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50000</v>
      </c>
      <c r="V18" s="42">
        <f t="shared" si="6"/>
        <v>43554.680416000003</v>
      </c>
      <c r="W18" s="42">
        <v>0</v>
      </c>
      <c r="X18" s="42">
        <v>0</v>
      </c>
      <c r="Y18" s="42">
        <v>0</v>
      </c>
    </row>
    <row r="19" spans="1:25" s="5" customFormat="1" ht="18" customHeight="1" x14ac:dyDescent="0.25">
      <c r="A19" s="41">
        <f t="shared" si="7"/>
        <v>4</v>
      </c>
      <c r="B19" s="41" t="s">
        <v>270</v>
      </c>
      <c r="C19" s="41" t="s">
        <v>49</v>
      </c>
      <c r="D19" s="41" t="s">
        <v>267</v>
      </c>
      <c r="E19" s="42">
        <f t="shared" si="5"/>
        <v>5323860.7045800006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3">
        <v>0</v>
      </c>
      <c r="M19" s="42">
        <v>0</v>
      </c>
      <c r="N19" s="42">
        <v>5163364.7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50000</v>
      </c>
      <c r="V19" s="44">
        <f t="shared" si="6"/>
        <v>110496.00458000002</v>
      </c>
      <c r="W19" s="42">
        <v>0</v>
      </c>
      <c r="X19" s="42">
        <v>0</v>
      </c>
      <c r="Y19" s="42">
        <v>0</v>
      </c>
    </row>
    <row r="20" spans="1:25" s="5" customFormat="1" ht="18" customHeight="1" x14ac:dyDescent="0.25">
      <c r="A20" s="41">
        <f t="shared" si="7"/>
        <v>5</v>
      </c>
      <c r="B20" s="41" t="s">
        <v>270</v>
      </c>
      <c r="C20" s="40" t="s">
        <v>50</v>
      </c>
      <c r="D20" s="41" t="s">
        <v>267</v>
      </c>
      <c r="E20" s="42">
        <f t="shared" si="5"/>
        <v>3963567.5693020001</v>
      </c>
      <c r="F20" s="42">
        <v>0</v>
      </c>
      <c r="G20" s="42">
        <v>3831571.93</v>
      </c>
      <c r="H20" s="42">
        <v>0</v>
      </c>
      <c r="I20" s="42">
        <v>0</v>
      </c>
      <c r="J20" s="42">
        <v>0</v>
      </c>
      <c r="K20" s="42">
        <v>0</v>
      </c>
      <c r="L20" s="43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50000</v>
      </c>
      <c r="V20" s="44">
        <f t="shared" si="6"/>
        <v>81995.639302000011</v>
      </c>
      <c r="W20" s="42">
        <v>0</v>
      </c>
      <c r="X20" s="42">
        <v>0</v>
      </c>
      <c r="Y20" s="42">
        <v>0</v>
      </c>
    </row>
    <row r="21" spans="1:25" s="5" customFormat="1" ht="18" customHeight="1" x14ac:dyDescent="0.25">
      <c r="A21" s="41">
        <f t="shared" si="7"/>
        <v>6</v>
      </c>
      <c r="B21" s="41" t="s">
        <v>270</v>
      </c>
      <c r="C21" s="40" t="s">
        <v>52</v>
      </c>
      <c r="D21" s="41" t="s">
        <v>267</v>
      </c>
      <c r="E21" s="42">
        <f t="shared" si="5"/>
        <v>13669250.4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3">
        <v>4</v>
      </c>
      <c r="M21" s="42">
        <f>3309000*L21</f>
        <v>13236000</v>
      </c>
      <c r="N21" s="44">
        <v>0</v>
      </c>
      <c r="O21" s="44">
        <v>0</v>
      </c>
      <c r="P21" s="42">
        <v>0</v>
      </c>
      <c r="Q21" s="42">
        <v>0</v>
      </c>
      <c r="R21" s="44">
        <v>0</v>
      </c>
      <c r="S21" s="42">
        <v>0</v>
      </c>
      <c r="T21" s="42">
        <v>0</v>
      </c>
      <c r="U21" s="44">
        <v>150000</v>
      </c>
      <c r="V21" s="44">
        <f t="shared" si="6"/>
        <v>283250.40000000002</v>
      </c>
      <c r="W21" s="44">
        <v>0</v>
      </c>
      <c r="X21" s="44">
        <v>0</v>
      </c>
      <c r="Y21" s="44">
        <v>0</v>
      </c>
    </row>
    <row r="22" spans="1:25" s="5" customFormat="1" ht="18" customHeight="1" x14ac:dyDescent="0.25">
      <c r="A22" s="41">
        <f t="shared" si="7"/>
        <v>7</v>
      </c>
      <c r="B22" s="41" t="s">
        <v>270</v>
      </c>
      <c r="C22" s="41" t="s">
        <v>53</v>
      </c>
      <c r="D22" s="41" t="s">
        <v>267</v>
      </c>
      <c r="E22" s="42">
        <f t="shared" si="5"/>
        <v>4466282.740584</v>
      </c>
      <c r="F22" s="42">
        <v>0</v>
      </c>
      <c r="G22" s="42">
        <v>2854701.28</v>
      </c>
      <c r="H22" s="42">
        <v>0</v>
      </c>
      <c r="I22" s="42">
        <v>0</v>
      </c>
      <c r="J22" s="42">
        <v>626676.84</v>
      </c>
      <c r="K22" s="42">
        <v>744471.44</v>
      </c>
      <c r="L22" s="43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150000</v>
      </c>
      <c r="V22" s="44">
        <f t="shared" si="6"/>
        <v>90433.180584000002</v>
      </c>
      <c r="W22" s="42">
        <v>0</v>
      </c>
      <c r="X22" s="42">
        <v>0</v>
      </c>
      <c r="Y22" s="42">
        <v>0</v>
      </c>
    </row>
    <row r="23" spans="1:25" s="5" customFormat="1" ht="18" customHeight="1" x14ac:dyDescent="0.25">
      <c r="A23" s="41">
        <f t="shared" si="7"/>
        <v>8</v>
      </c>
      <c r="B23" s="41" t="s">
        <v>270</v>
      </c>
      <c r="C23" s="41" t="s">
        <v>54</v>
      </c>
      <c r="D23" s="41" t="s">
        <v>267</v>
      </c>
      <c r="E23" s="42">
        <f t="shared" si="5"/>
        <v>2788660.2091199998</v>
      </c>
      <c r="F23" s="42">
        <v>0</v>
      </c>
      <c r="G23" s="42">
        <v>2681280.7999999998</v>
      </c>
      <c r="H23" s="42">
        <v>0</v>
      </c>
      <c r="I23" s="42">
        <v>0</v>
      </c>
      <c r="J23" s="42">
        <v>0</v>
      </c>
      <c r="K23" s="42">
        <v>0</v>
      </c>
      <c r="L23" s="43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50000</v>
      </c>
      <c r="V23" s="44">
        <f t="shared" si="6"/>
        <v>57379.409120000004</v>
      </c>
      <c r="W23" s="42">
        <v>0</v>
      </c>
      <c r="X23" s="42">
        <v>0</v>
      </c>
      <c r="Y23" s="42">
        <v>0</v>
      </c>
    </row>
    <row r="24" spans="1:25" s="5" customFormat="1" ht="18" customHeight="1" x14ac:dyDescent="0.25">
      <c r="A24" s="41">
        <f t="shared" si="7"/>
        <v>9</v>
      </c>
      <c r="B24" s="41" t="s">
        <v>270</v>
      </c>
      <c r="C24" s="41" t="s">
        <v>55</v>
      </c>
      <c r="D24" s="41" t="s">
        <v>267</v>
      </c>
      <c r="E24" s="42">
        <f t="shared" si="5"/>
        <v>10289437.800000001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3">
        <v>3</v>
      </c>
      <c r="M24" s="42">
        <f>3309000*L24</f>
        <v>9927000</v>
      </c>
      <c r="N24" s="93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150000</v>
      </c>
      <c r="V24" s="44">
        <f t="shared" si="6"/>
        <v>212437.80000000002</v>
      </c>
      <c r="W24" s="42">
        <v>0</v>
      </c>
      <c r="X24" s="42">
        <v>0</v>
      </c>
      <c r="Y24" s="42">
        <v>0</v>
      </c>
    </row>
    <row r="25" spans="1:25" s="5" customFormat="1" ht="18" customHeight="1" x14ac:dyDescent="0.25">
      <c r="A25" s="41">
        <f t="shared" si="7"/>
        <v>10</v>
      </c>
      <c r="B25" s="41" t="s">
        <v>270</v>
      </c>
      <c r="C25" s="41" t="s">
        <v>57</v>
      </c>
      <c r="D25" s="41" t="s">
        <v>267</v>
      </c>
      <c r="E25" s="42">
        <f t="shared" si="5"/>
        <v>8945596.3376700003</v>
      </c>
      <c r="F25" s="42">
        <v>0</v>
      </c>
      <c r="G25" s="42">
        <v>0</v>
      </c>
      <c r="H25" s="42">
        <v>0</v>
      </c>
      <c r="I25" s="93">
        <v>0</v>
      </c>
      <c r="J25" s="93">
        <v>0</v>
      </c>
      <c r="K25" s="42">
        <v>0</v>
      </c>
      <c r="L25" s="43">
        <v>0</v>
      </c>
      <c r="M25" s="93">
        <v>0</v>
      </c>
      <c r="N25" s="42">
        <v>8709219.0500000007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50000</v>
      </c>
      <c r="V25" s="44">
        <f t="shared" si="6"/>
        <v>186377.28767000005</v>
      </c>
      <c r="W25" s="42">
        <v>0</v>
      </c>
      <c r="X25" s="42">
        <v>0</v>
      </c>
      <c r="Y25" s="42">
        <v>0</v>
      </c>
    </row>
    <row r="26" spans="1:25" s="5" customFormat="1" ht="18" customHeight="1" x14ac:dyDescent="0.25">
      <c r="A26" s="41">
        <f t="shared" si="7"/>
        <v>11</v>
      </c>
      <c r="B26" s="41" t="s">
        <v>270</v>
      </c>
      <c r="C26" s="41" t="s">
        <v>58</v>
      </c>
      <c r="D26" s="41" t="s">
        <v>267</v>
      </c>
      <c r="E26" s="42">
        <f t="shared" si="5"/>
        <v>7045520</v>
      </c>
      <c r="F26" s="44">
        <v>3300000</v>
      </c>
      <c r="G26" s="44">
        <v>3500000</v>
      </c>
      <c r="H26" s="44">
        <v>0</v>
      </c>
      <c r="I26" s="44">
        <v>0</v>
      </c>
      <c r="J26" s="44">
        <v>0</v>
      </c>
      <c r="K26" s="44">
        <v>0</v>
      </c>
      <c r="L26" s="43">
        <v>0</v>
      </c>
      <c r="M26" s="93">
        <v>0</v>
      </c>
      <c r="N26" s="93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100000</v>
      </c>
      <c r="V26" s="44">
        <f t="shared" si="6"/>
        <v>145520.00000000003</v>
      </c>
      <c r="W26" s="42">
        <v>0</v>
      </c>
      <c r="X26" s="42">
        <v>0</v>
      </c>
      <c r="Y26" s="42">
        <v>0</v>
      </c>
    </row>
    <row r="27" spans="1:25" s="5" customFormat="1" ht="18" customHeight="1" x14ac:dyDescent="0.25">
      <c r="A27" s="41">
        <f t="shared" si="7"/>
        <v>12</v>
      </c>
      <c r="B27" s="41" t="s">
        <v>270</v>
      </c>
      <c r="C27" s="41" t="s">
        <v>59</v>
      </c>
      <c r="D27" s="41" t="s">
        <v>267</v>
      </c>
      <c r="E27" s="42">
        <f t="shared" si="5"/>
        <v>10289437.800000001</v>
      </c>
      <c r="F27" s="42">
        <v>0</v>
      </c>
      <c r="G27" s="42">
        <v>0</v>
      </c>
      <c r="H27" s="42">
        <v>0</v>
      </c>
      <c r="I27" s="93">
        <v>0</v>
      </c>
      <c r="J27" s="42">
        <v>0</v>
      </c>
      <c r="K27" s="42">
        <v>0</v>
      </c>
      <c r="L27" s="43">
        <v>3</v>
      </c>
      <c r="M27" s="42">
        <f>3309000*L27</f>
        <v>9927000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150000</v>
      </c>
      <c r="V27" s="44">
        <f t="shared" si="6"/>
        <v>212437.80000000002</v>
      </c>
      <c r="W27" s="42">
        <v>0</v>
      </c>
      <c r="X27" s="42">
        <v>0</v>
      </c>
      <c r="Y27" s="42">
        <v>0</v>
      </c>
    </row>
    <row r="28" spans="1:25" s="5" customFormat="1" ht="18" customHeight="1" x14ac:dyDescent="0.25">
      <c r="A28" s="41">
        <f t="shared" si="7"/>
        <v>13</v>
      </c>
      <c r="B28" s="41" t="s">
        <v>270</v>
      </c>
      <c r="C28" s="41" t="s">
        <v>60</v>
      </c>
      <c r="D28" s="41" t="s">
        <v>267</v>
      </c>
      <c r="E28" s="42">
        <f t="shared" si="5"/>
        <v>4163943.85</v>
      </c>
      <c r="F28" s="42">
        <v>0</v>
      </c>
      <c r="G28" s="42">
        <v>0</v>
      </c>
      <c r="H28" s="42">
        <v>0</v>
      </c>
      <c r="I28" s="93">
        <v>0</v>
      </c>
      <c r="J28" s="93">
        <v>0</v>
      </c>
      <c r="K28" s="93">
        <v>0</v>
      </c>
      <c r="L28" s="43">
        <v>0</v>
      </c>
      <c r="M28" s="93">
        <v>0</v>
      </c>
      <c r="N28" s="93">
        <v>4027750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50000</v>
      </c>
      <c r="V28" s="44">
        <f t="shared" si="6"/>
        <v>86193.85</v>
      </c>
      <c r="W28" s="42">
        <v>0</v>
      </c>
      <c r="X28" s="42">
        <v>0</v>
      </c>
      <c r="Y28" s="42">
        <v>0</v>
      </c>
    </row>
    <row r="29" spans="1:25" s="5" customFormat="1" ht="18" customHeight="1" x14ac:dyDescent="0.25">
      <c r="A29" s="41">
        <f t="shared" si="7"/>
        <v>14</v>
      </c>
      <c r="B29" s="41" t="s">
        <v>270</v>
      </c>
      <c r="C29" s="41" t="s">
        <v>61</v>
      </c>
      <c r="D29" s="41" t="s">
        <v>267</v>
      </c>
      <c r="E29" s="42">
        <f t="shared" si="5"/>
        <v>1211553.4438</v>
      </c>
      <c r="F29" s="42">
        <v>0</v>
      </c>
      <c r="G29" s="42">
        <v>1137217</v>
      </c>
      <c r="H29" s="42">
        <v>0</v>
      </c>
      <c r="I29" s="93">
        <v>0</v>
      </c>
      <c r="J29" s="93">
        <v>0</v>
      </c>
      <c r="K29" s="93">
        <v>0</v>
      </c>
      <c r="L29" s="43">
        <v>0</v>
      </c>
      <c r="M29" s="93">
        <v>0</v>
      </c>
      <c r="N29" s="93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50000</v>
      </c>
      <c r="V29" s="44">
        <f t="shared" si="6"/>
        <v>24336.443800000001</v>
      </c>
      <c r="W29" s="42">
        <v>0</v>
      </c>
      <c r="X29" s="42">
        <v>0</v>
      </c>
      <c r="Y29" s="42">
        <v>0</v>
      </c>
    </row>
    <row r="30" spans="1:25" s="5" customFormat="1" ht="18" customHeight="1" x14ac:dyDescent="0.25">
      <c r="A30" s="41">
        <f t="shared" si="7"/>
        <v>15</v>
      </c>
      <c r="B30" s="41" t="s">
        <v>62</v>
      </c>
      <c r="C30" s="41" t="s">
        <v>63</v>
      </c>
      <c r="D30" s="41" t="s">
        <v>267</v>
      </c>
      <c r="E30" s="42">
        <f t="shared" si="5"/>
        <v>3605123.6532000001</v>
      </c>
      <c r="F30" s="42">
        <v>0</v>
      </c>
      <c r="G30" s="42">
        <v>0</v>
      </c>
      <c r="H30" s="42">
        <v>0</v>
      </c>
      <c r="I30" s="93">
        <v>0</v>
      </c>
      <c r="J30" s="93">
        <v>0</v>
      </c>
      <c r="K30" s="93">
        <v>0</v>
      </c>
      <c r="L30" s="43">
        <v>0</v>
      </c>
      <c r="M30" s="93">
        <v>0</v>
      </c>
      <c r="N30" s="93">
        <v>3480638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50000</v>
      </c>
      <c r="V30" s="44">
        <f t="shared" si="6"/>
        <v>74485.653200000015</v>
      </c>
      <c r="W30" s="42">
        <v>0</v>
      </c>
      <c r="X30" s="42">
        <v>0</v>
      </c>
      <c r="Y30" s="42">
        <v>0</v>
      </c>
    </row>
    <row r="31" spans="1:25" s="5" customFormat="1" ht="18" customHeight="1" x14ac:dyDescent="0.25">
      <c r="A31" s="41">
        <f t="shared" si="7"/>
        <v>16</v>
      </c>
      <c r="B31" s="41" t="s">
        <v>62</v>
      </c>
      <c r="C31" s="41" t="s">
        <v>64</v>
      </c>
      <c r="D31" s="41" t="s">
        <v>267</v>
      </c>
      <c r="E31" s="42">
        <f t="shared" si="5"/>
        <v>6766380.1453999998</v>
      </c>
      <c r="F31" s="42">
        <v>0</v>
      </c>
      <c r="G31" s="42">
        <v>0</v>
      </c>
      <c r="H31" s="42">
        <v>0</v>
      </c>
      <c r="I31" s="93">
        <v>0</v>
      </c>
      <c r="J31" s="93">
        <v>0</v>
      </c>
      <c r="K31" s="93">
        <v>0</v>
      </c>
      <c r="L31" s="43">
        <v>0</v>
      </c>
      <c r="M31" s="93">
        <v>0</v>
      </c>
      <c r="N31" s="93">
        <v>6575661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50000</v>
      </c>
      <c r="V31" s="44">
        <f t="shared" si="6"/>
        <v>140719.14540000001</v>
      </c>
      <c r="W31" s="42">
        <v>0</v>
      </c>
      <c r="X31" s="42">
        <v>0</v>
      </c>
      <c r="Y31" s="42">
        <v>0</v>
      </c>
    </row>
    <row r="32" spans="1:25" s="5" customFormat="1" ht="18" customHeight="1" x14ac:dyDescent="0.25">
      <c r="A32" s="41">
        <f t="shared" si="7"/>
        <v>17</v>
      </c>
      <c r="B32" s="41" t="s">
        <v>62</v>
      </c>
      <c r="C32" s="41" t="s">
        <v>65</v>
      </c>
      <c r="D32" s="41" t="s">
        <v>267</v>
      </c>
      <c r="E32" s="42">
        <f t="shared" si="5"/>
        <v>5438189.7755459994</v>
      </c>
      <c r="F32" s="42">
        <v>0</v>
      </c>
      <c r="G32" s="42">
        <v>0</v>
      </c>
      <c r="H32" s="42">
        <v>0</v>
      </c>
      <c r="I32" s="93">
        <v>0</v>
      </c>
      <c r="J32" s="93">
        <v>0</v>
      </c>
      <c r="K32" s="93">
        <v>0</v>
      </c>
      <c r="L32" s="43">
        <v>0</v>
      </c>
      <c r="M32" s="93">
        <v>0</v>
      </c>
      <c r="N32" s="93">
        <v>5275298.3899999997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50000</v>
      </c>
      <c r="V32" s="44">
        <f t="shared" si="6"/>
        <v>112891.385546</v>
      </c>
      <c r="W32" s="42">
        <v>0</v>
      </c>
      <c r="X32" s="42">
        <v>0</v>
      </c>
      <c r="Y32" s="42">
        <v>0</v>
      </c>
    </row>
    <row r="33" spans="1:370" s="86" customFormat="1" ht="18" customHeight="1" x14ac:dyDescent="0.25">
      <c r="A33" s="348" t="s">
        <v>66</v>
      </c>
      <c r="B33" s="348"/>
      <c r="C33" s="348"/>
      <c r="D33" s="90" t="s">
        <v>31</v>
      </c>
      <c r="E33" s="31">
        <f t="shared" ref="E33:Y33" si="8">SUM(E34:E41)</f>
        <v>21093728.946090281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2">
        <f t="shared" si="8"/>
        <v>0</v>
      </c>
      <c r="M33" s="31">
        <f t="shared" si="8"/>
        <v>0</v>
      </c>
      <c r="N33" s="31">
        <f t="shared" si="8"/>
        <v>20260161.490199998</v>
      </c>
      <c r="O33" s="31">
        <f t="shared" si="8"/>
        <v>0</v>
      </c>
      <c r="P33" s="31">
        <f t="shared" si="8"/>
        <v>0</v>
      </c>
      <c r="Q33" s="31">
        <f t="shared" si="8"/>
        <v>0</v>
      </c>
      <c r="R33" s="31">
        <f t="shared" si="8"/>
        <v>0</v>
      </c>
      <c r="S33" s="31">
        <f t="shared" si="8"/>
        <v>0</v>
      </c>
      <c r="T33" s="31">
        <f t="shared" si="8"/>
        <v>0</v>
      </c>
      <c r="U33" s="31">
        <f t="shared" si="8"/>
        <v>400000</v>
      </c>
      <c r="V33" s="31">
        <f t="shared" si="8"/>
        <v>433567.45589028008</v>
      </c>
      <c r="W33" s="31">
        <f t="shared" si="8"/>
        <v>0</v>
      </c>
      <c r="X33" s="31">
        <f t="shared" si="8"/>
        <v>0</v>
      </c>
      <c r="Y33" s="31">
        <f t="shared" si="8"/>
        <v>0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</row>
    <row r="34" spans="1:370" s="5" customFormat="1" ht="18" customHeight="1" x14ac:dyDescent="0.25">
      <c r="A34" s="11">
        <v>1</v>
      </c>
      <c r="B34" s="13" t="s">
        <v>67</v>
      </c>
      <c r="C34" s="13" t="s">
        <v>68</v>
      </c>
      <c r="D34" s="41" t="s">
        <v>267</v>
      </c>
      <c r="E34" s="42">
        <f t="shared" ref="E34:E41" si="9">F34+G34+H34+I34+J34+K34+M34+N34+O34+P34+Q34+R34+S34+T34+U34+V34+W34+X34+Y34</f>
        <v>1479960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30">
        <v>0</v>
      </c>
      <c r="M34" s="25">
        <v>0</v>
      </c>
      <c r="N34" s="25">
        <v>1400000</v>
      </c>
      <c r="O34" s="25">
        <v>0</v>
      </c>
      <c r="P34" s="25">
        <v>0</v>
      </c>
      <c r="Q34" s="94">
        <v>0</v>
      </c>
      <c r="R34" s="94">
        <v>0</v>
      </c>
      <c r="S34" s="25">
        <v>0</v>
      </c>
      <c r="T34" s="25">
        <v>0</v>
      </c>
      <c r="U34" s="25">
        <v>50000</v>
      </c>
      <c r="V34" s="44">
        <f t="shared" ref="V34:V41" si="10">(F34+G34+H34+I34+J34+K34+M34+N34+O34+P34+Q34+R34+S34+T34)*2.14%</f>
        <v>29960.000000000004</v>
      </c>
      <c r="W34" s="25">
        <v>0</v>
      </c>
      <c r="X34" s="25">
        <v>0</v>
      </c>
      <c r="Y34" s="25">
        <v>0</v>
      </c>
    </row>
    <row r="35" spans="1:370" s="5" customFormat="1" ht="18" customHeight="1" x14ac:dyDescent="0.25">
      <c r="A35" s="11">
        <f t="shared" si="7"/>
        <v>2</v>
      </c>
      <c r="B35" s="13" t="s">
        <v>67</v>
      </c>
      <c r="C35" s="13" t="s">
        <v>69</v>
      </c>
      <c r="D35" s="41" t="s">
        <v>267</v>
      </c>
      <c r="E35" s="42">
        <f t="shared" si="9"/>
        <v>1582100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30">
        <v>0</v>
      </c>
      <c r="M35" s="25">
        <v>0</v>
      </c>
      <c r="N35" s="25">
        <v>1500000</v>
      </c>
      <c r="O35" s="25">
        <v>0</v>
      </c>
      <c r="P35" s="25">
        <v>0</v>
      </c>
      <c r="Q35" s="94">
        <v>0</v>
      </c>
      <c r="R35" s="94">
        <v>0</v>
      </c>
      <c r="S35" s="25">
        <v>0</v>
      </c>
      <c r="T35" s="25">
        <v>0</v>
      </c>
      <c r="U35" s="25">
        <v>50000</v>
      </c>
      <c r="V35" s="44">
        <f t="shared" si="10"/>
        <v>32100.000000000004</v>
      </c>
      <c r="W35" s="25">
        <v>0</v>
      </c>
      <c r="X35" s="25">
        <v>0</v>
      </c>
      <c r="Y35" s="25">
        <v>0</v>
      </c>
    </row>
    <row r="36" spans="1:370" s="5" customFormat="1" ht="18" customHeight="1" x14ac:dyDescent="0.25">
      <c r="A36" s="11">
        <f t="shared" si="7"/>
        <v>3</v>
      </c>
      <c r="B36" s="13" t="s">
        <v>67</v>
      </c>
      <c r="C36" s="13" t="s">
        <v>70</v>
      </c>
      <c r="D36" s="41" t="s">
        <v>267</v>
      </c>
      <c r="E36" s="42">
        <f t="shared" si="9"/>
        <v>1633170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30">
        <v>0</v>
      </c>
      <c r="M36" s="25">
        <v>0</v>
      </c>
      <c r="N36" s="25">
        <v>1550000</v>
      </c>
      <c r="O36" s="25">
        <v>0</v>
      </c>
      <c r="P36" s="25">
        <v>0</v>
      </c>
      <c r="Q36" s="94">
        <v>0</v>
      </c>
      <c r="R36" s="94">
        <v>0</v>
      </c>
      <c r="S36" s="25">
        <v>0</v>
      </c>
      <c r="T36" s="25">
        <v>0</v>
      </c>
      <c r="U36" s="25">
        <v>50000</v>
      </c>
      <c r="V36" s="44">
        <f t="shared" si="10"/>
        <v>33170.000000000007</v>
      </c>
      <c r="W36" s="25">
        <v>0</v>
      </c>
      <c r="X36" s="25">
        <v>0</v>
      </c>
      <c r="Y36" s="25">
        <v>0</v>
      </c>
    </row>
    <row r="37" spans="1:370" s="5" customFormat="1" ht="18" customHeight="1" x14ac:dyDescent="0.25">
      <c r="A37" s="11">
        <f t="shared" si="7"/>
        <v>4</v>
      </c>
      <c r="B37" s="13" t="s">
        <v>67</v>
      </c>
      <c r="C37" s="13" t="s">
        <v>71</v>
      </c>
      <c r="D37" s="41" t="s">
        <v>267</v>
      </c>
      <c r="E37" s="42">
        <f t="shared" si="9"/>
        <v>2552430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30">
        <v>0</v>
      </c>
      <c r="M37" s="25">
        <v>0</v>
      </c>
      <c r="N37" s="25">
        <v>2450000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50000</v>
      </c>
      <c r="V37" s="44">
        <f t="shared" si="10"/>
        <v>52430.000000000007</v>
      </c>
      <c r="W37" s="25">
        <v>0</v>
      </c>
      <c r="X37" s="25">
        <v>0</v>
      </c>
      <c r="Y37" s="25">
        <v>0</v>
      </c>
      <c r="Z37" s="78"/>
      <c r="AA37" s="78"/>
      <c r="AB37" s="78"/>
    </row>
    <row r="38" spans="1:370" s="5" customFormat="1" ht="18" customHeight="1" x14ac:dyDescent="0.25">
      <c r="A38" s="11">
        <f t="shared" si="7"/>
        <v>5</v>
      </c>
      <c r="B38" s="13" t="s">
        <v>67</v>
      </c>
      <c r="C38" s="13" t="s">
        <v>72</v>
      </c>
      <c r="D38" s="41" t="s">
        <v>267</v>
      </c>
      <c r="E38" s="42">
        <f t="shared" si="9"/>
        <v>2092800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30">
        <v>0</v>
      </c>
      <c r="M38" s="25">
        <v>0</v>
      </c>
      <c r="N38" s="25">
        <v>2000000</v>
      </c>
      <c r="O38" s="25">
        <v>0</v>
      </c>
      <c r="P38" s="25">
        <v>0</v>
      </c>
      <c r="Q38" s="94">
        <v>0</v>
      </c>
      <c r="R38" s="94">
        <v>0</v>
      </c>
      <c r="S38" s="25">
        <v>0</v>
      </c>
      <c r="T38" s="25">
        <v>0</v>
      </c>
      <c r="U38" s="25">
        <v>50000</v>
      </c>
      <c r="V38" s="44">
        <f t="shared" si="10"/>
        <v>42800.000000000007</v>
      </c>
      <c r="W38" s="25">
        <v>0</v>
      </c>
      <c r="X38" s="25">
        <v>0</v>
      </c>
      <c r="Y38" s="25">
        <v>0</v>
      </c>
    </row>
    <row r="39" spans="1:370" s="5" customFormat="1" ht="18" customHeight="1" x14ac:dyDescent="0.25">
      <c r="A39" s="11">
        <f t="shared" si="7"/>
        <v>6</v>
      </c>
      <c r="B39" s="13" t="s">
        <v>67</v>
      </c>
      <c r="C39" s="13" t="s">
        <v>73</v>
      </c>
      <c r="D39" s="41" t="s">
        <v>267</v>
      </c>
      <c r="E39" s="42">
        <f t="shared" si="9"/>
        <v>1888520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30">
        <v>0</v>
      </c>
      <c r="M39" s="25">
        <v>0</v>
      </c>
      <c r="N39" s="25">
        <v>1800000</v>
      </c>
      <c r="O39" s="25">
        <v>0</v>
      </c>
      <c r="P39" s="25">
        <v>0</v>
      </c>
      <c r="Q39" s="94">
        <v>0</v>
      </c>
      <c r="R39" s="94">
        <v>0</v>
      </c>
      <c r="S39" s="25">
        <v>0</v>
      </c>
      <c r="T39" s="25">
        <v>0</v>
      </c>
      <c r="U39" s="25">
        <v>50000</v>
      </c>
      <c r="V39" s="44">
        <f t="shared" si="10"/>
        <v>38520.000000000007</v>
      </c>
      <c r="W39" s="25">
        <v>0</v>
      </c>
      <c r="X39" s="25">
        <v>0</v>
      </c>
      <c r="Y39" s="25">
        <v>0</v>
      </c>
    </row>
    <row r="40" spans="1:370" s="5" customFormat="1" ht="18" customHeight="1" x14ac:dyDescent="0.25">
      <c r="A40" s="11">
        <f t="shared" si="7"/>
        <v>7</v>
      </c>
      <c r="B40" s="13" t="s">
        <v>67</v>
      </c>
      <c r="C40" s="13" t="s">
        <v>74</v>
      </c>
      <c r="D40" s="41" t="s">
        <v>267</v>
      </c>
      <c r="E40" s="42">
        <f t="shared" si="9"/>
        <v>1582100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30">
        <v>0</v>
      </c>
      <c r="M40" s="25">
        <v>0</v>
      </c>
      <c r="N40" s="25">
        <v>1500000</v>
      </c>
      <c r="O40" s="25">
        <v>0</v>
      </c>
      <c r="P40" s="25">
        <v>0</v>
      </c>
      <c r="Q40" s="94">
        <v>0</v>
      </c>
      <c r="R40" s="94">
        <v>0</v>
      </c>
      <c r="S40" s="25">
        <v>0</v>
      </c>
      <c r="T40" s="25">
        <v>0</v>
      </c>
      <c r="U40" s="25">
        <v>50000</v>
      </c>
      <c r="V40" s="44">
        <f t="shared" si="10"/>
        <v>32100.000000000004</v>
      </c>
      <c r="W40" s="25">
        <v>0</v>
      </c>
      <c r="X40" s="25">
        <v>0</v>
      </c>
      <c r="Y40" s="25">
        <v>0</v>
      </c>
    </row>
    <row r="41" spans="1:370" s="5" customFormat="1" ht="18.75" customHeight="1" x14ac:dyDescent="0.25">
      <c r="A41" s="11">
        <f t="shared" si="7"/>
        <v>8</v>
      </c>
      <c r="B41" s="13" t="s">
        <v>271</v>
      </c>
      <c r="C41" s="13" t="s">
        <v>272</v>
      </c>
      <c r="D41" s="41" t="s">
        <v>267</v>
      </c>
      <c r="E41" s="42">
        <f t="shared" si="9"/>
        <v>8282648.9460902801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30">
        <v>0</v>
      </c>
      <c r="M41" s="25">
        <v>0</v>
      </c>
      <c r="N41" s="25">
        <f>1004.14*8026.93</f>
        <v>8060161.4901999999</v>
      </c>
      <c r="O41" s="25">
        <v>0</v>
      </c>
      <c r="P41" s="25">
        <v>0</v>
      </c>
      <c r="Q41" s="94">
        <v>0</v>
      </c>
      <c r="R41" s="94">
        <v>0</v>
      </c>
      <c r="S41" s="25">
        <v>0</v>
      </c>
      <c r="T41" s="25">
        <v>0</v>
      </c>
      <c r="U41" s="25">
        <v>50000</v>
      </c>
      <c r="V41" s="44">
        <f t="shared" si="10"/>
        <v>172487.45589028002</v>
      </c>
      <c r="W41" s="25">
        <v>0</v>
      </c>
      <c r="X41" s="25">
        <v>0</v>
      </c>
      <c r="Y41" s="25">
        <v>0</v>
      </c>
    </row>
    <row r="42" spans="1:370" s="86" customFormat="1" ht="18" customHeight="1" x14ac:dyDescent="0.25">
      <c r="A42" s="348" t="s">
        <v>76</v>
      </c>
      <c r="B42" s="348"/>
      <c r="C42" s="348"/>
      <c r="D42" s="19" t="s">
        <v>31</v>
      </c>
      <c r="E42" s="31">
        <f t="shared" ref="E42:Y42" si="11">SUM(E43:E45)</f>
        <v>14883974.863600001</v>
      </c>
      <c r="F42" s="31">
        <f t="shared" si="11"/>
        <v>0</v>
      </c>
      <c r="G42" s="31">
        <f t="shared" si="11"/>
        <v>0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2">
        <f t="shared" si="11"/>
        <v>0</v>
      </c>
      <c r="M42" s="31">
        <f t="shared" si="11"/>
        <v>0</v>
      </c>
      <c r="N42" s="31">
        <f t="shared" si="11"/>
        <v>14425274</v>
      </c>
      <c r="O42" s="31">
        <f t="shared" si="11"/>
        <v>0</v>
      </c>
      <c r="P42" s="31">
        <f t="shared" si="11"/>
        <v>0</v>
      </c>
      <c r="Q42" s="31">
        <f t="shared" si="11"/>
        <v>0</v>
      </c>
      <c r="R42" s="31">
        <f t="shared" si="11"/>
        <v>0</v>
      </c>
      <c r="S42" s="31">
        <f t="shared" si="11"/>
        <v>0</v>
      </c>
      <c r="T42" s="31">
        <f t="shared" si="11"/>
        <v>0</v>
      </c>
      <c r="U42" s="31">
        <f t="shared" si="11"/>
        <v>150000</v>
      </c>
      <c r="V42" s="31">
        <f t="shared" si="11"/>
        <v>308700.86360000004</v>
      </c>
      <c r="W42" s="31">
        <f t="shared" si="11"/>
        <v>0</v>
      </c>
      <c r="X42" s="31">
        <f t="shared" si="11"/>
        <v>0</v>
      </c>
      <c r="Y42" s="31">
        <f t="shared" si="11"/>
        <v>0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</row>
    <row r="43" spans="1:370" s="5" customFormat="1" ht="18" customHeight="1" x14ac:dyDescent="0.25">
      <c r="A43" s="13">
        <v>1</v>
      </c>
      <c r="B43" s="11" t="s">
        <v>77</v>
      </c>
      <c r="C43" s="40" t="s">
        <v>78</v>
      </c>
      <c r="D43" s="41" t="s">
        <v>267</v>
      </c>
      <c r="E43" s="42">
        <f t="shared" ref="E43:E45" si="12">F43+G43+H43+I43+J43+K43+M43+N43+O43+P43+Q43+R43+S43+T43+U43+V43+W43+X43+Y43</f>
        <v>5648394.5186000001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52">
        <v>0</v>
      </c>
      <c r="M43" s="44">
        <v>0</v>
      </c>
      <c r="N43" s="44">
        <v>5481099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50000</v>
      </c>
      <c r="V43" s="44">
        <f t="shared" ref="V43:V45" si="13">(F43+G43+H43+I43+J43+K43+M43+N43+O43+P43+Q43+R43+S43+T43)*2.14%</f>
        <v>117295.51860000001</v>
      </c>
      <c r="W43" s="44">
        <v>0</v>
      </c>
      <c r="X43" s="44">
        <v>0</v>
      </c>
      <c r="Y43" s="44">
        <v>0</v>
      </c>
    </row>
    <row r="44" spans="1:370" s="5" customFormat="1" ht="18" customHeight="1" x14ac:dyDescent="0.25">
      <c r="A44" s="13">
        <f t="shared" si="7"/>
        <v>2</v>
      </c>
      <c r="B44" s="11" t="s">
        <v>77</v>
      </c>
      <c r="C44" s="40" t="s">
        <v>79</v>
      </c>
      <c r="D44" s="41" t="s">
        <v>267</v>
      </c>
      <c r="E44" s="42">
        <f t="shared" si="12"/>
        <v>4626799.4312000005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52">
        <v>0</v>
      </c>
      <c r="M44" s="44">
        <v>0</v>
      </c>
      <c r="N44" s="44">
        <v>4480908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50000</v>
      </c>
      <c r="V44" s="44">
        <f t="shared" si="13"/>
        <v>95891.431200000006</v>
      </c>
      <c r="W44" s="44">
        <v>0</v>
      </c>
      <c r="X44" s="44">
        <v>0</v>
      </c>
      <c r="Y44" s="44">
        <v>0</v>
      </c>
    </row>
    <row r="45" spans="1:370" s="5" customFormat="1" ht="18" customHeight="1" x14ac:dyDescent="0.25">
      <c r="A45" s="13">
        <f t="shared" si="7"/>
        <v>3</v>
      </c>
      <c r="B45" s="11" t="s">
        <v>77</v>
      </c>
      <c r="C45" s="40" t="s">
        <v>80</v>
      </c>
      <c r="D45" s="41" t="s">
        <v>267</v>
      </c>
      <c r="E45" s="42">
        <f t="shared" si="12"/>
        <v>4608780.9138000002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52">
        <v>0</v>
      </c>
      <c r="M45" s="44">
        <v>0</v>
      </c>
      <c r="N45" s="44">
        <v>4463267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50000</v>
      </c>
      <c r="V45" s="44">
        <f t="shared" si="13"/>
        <v>95513.913800000009</v>
      </c>
      <c r="W45" s="44">
        <v>0</v>
      </c>
      <c r="X45" s="44">
        <v>0</v>
      </c>
      <c r="Y45" s="44">
        <v>0</v>
      </c>
    </row>
    <row r="46" spans="1:370" s="86" customFormat="1" ht="18" customHeight="1" x14ac:dyDescent="0.25">
      <c r="A46" s="348" t="s">
        <v>81</v>
      </c>
      <c r="B46" s="348"/>
      <c r="C46" s="348"/>
      <c r="D46" s="95" t="s">
        <v>31</v>
      </c>
      <c r="E46" s="21">
        <f t="shared" ref="E46:Y46" si="14">SUM(E47)</f>
        <v>1234583.9709999999</v>
      </c>
      <c r="F46" s="21">
        <f t="shared" si="14"/>
        <v>0</v>
      </c>
      <c r="G46" s="21">
        <f t="shared" si="14"/>
        <v>0</v>
      </c>
      <c r="H46" s="21">
        <f t="shared" si="14"/>
        <v>0</v>
      </c>
      <c r="I46" s="21">
        <f t="shared" si="14"/>
        <v>0</v>
      </c>
      <c r="J46" s="21">
        <f t="shared" si="14"/>
        <v>0</v>
      </c>
      <c r="K46" s="21">
        <f t="shared" si="14"/>
        <v>0</v>
      </c>
      <c r="L46" s="22">
        <f t="shared" si="14"/>
        <v>0</v>
      </c>
      <c r="M46" s="21">
        <f t="shared" si="14"/>
        <v>0</v>
      </c>
      <c r="N46" s="21">
        <f t="shared" si="14"/>
        <v>1159765</v>
      </c>
      <c r="O46" s="21">
        <f t="shared" si="14"/>
        <v>0</v>
      </c>
      <c r="P46" s="21">
        <f t="shared" si="14"/>
        <v>0</v>
      </c>
      <c r="Q46" s="21">
        <f t="shared" si="14"/>
        <v>0</v>
      </c>
      <c r="R46" s="21">
        <f t="shared" si="14"/>
        <v>0</v>
      </c>
      <c r="S46" s="21">
        <f t="shared" si="14"/>
        <v>0</v>
      </c>
      <c r="T46" s="21">
        <f t="shared" si="14"/>
        <v>0</v>
      </c>
      <c r="U46" s="21">
        <f t="shared" si="14"/>
        <v>50000</v>
      </c>
      <c r="V46" s="21">
        <f t="shared" si="14"/>
        <v>24818.971000000001</v>
      </c>
      <c r="W46" s="21">
        <f t="shared" si="14"/>
        <v>0</v>
      </c>
      <c r="X46" s="21">
        <f t="shared" si="14"/>
        <v>0</v>
      </c>
      <c r="Y46" s="21">
        <f t="shared" si="14"/>
        <v>0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</row>
    <row r="47" spans="1:370" s="5" customFormat="1" ht="18" customHeight="1" x14ac:dyDescent="0.25">
      <c r="A47" s="11">
        <v>1</v>
      </c>
      <c r="B47" s="96" t="s">
        <v>82</v>
      </c>
      <c r="C47" s="97" t="s">
        <v>83</v>
      </c>
      <c r="D47" s="15" t="s">
        <v>267</v>
      </c>
      <c r="E47" s="42">
        <f>F47+G47+H47+I47+J47+K47+M47+N47+O47+P47+Q47+R47+S47+T47+U47+V47+W47+X47+Y47</f>
        <v>1234583.9709999999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6">
        <v>0</v>
      </c>
      <c r="M47" s="17">
        <v>0</v>
      </c>
      <c r="N47" s="17">
        <v>1159765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50000</v>
      </c>
      <c r="V47" s="44">
        <f>(F47+G47+H47+I47+J47+K47+M47+N47+O47+P47+Q47+R47+S47+T47)*2.14%</f>
        <v>24818.971000000001</v>
      </c>
      <c r="W47" s="17">
        <v>0</v>
      </c>
      <c r="X47" s="17">
        <v>0</v>
      </c>
      <c r="Y47" s="17">
        <v>0</v>
      </c>
    </row>
    <row r="48" spans="1:370" s="86" customFormat="1" ht="18" customHeight="1" x14ac:dyDescent="0.25">
      <c r="A48" s="348" t="s">
        <v>84</v>
      </c>
      <c r="B48" s="348"/>
      <c r="C48" s="348"/>
      <c r="D48" s="95" t="s">
        <v>31</v>
      </c>
      <c r="E48" s="31">
        <f t="shared" ref="E48:Y48" si="15">SUM(E49)</f>
        <v>4142133.1195360003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2">
        <f t="shared" si="15"/>
        <v>0</v>
      </c>
      <c r="M48" s="31">
        <f t="shared" si="15"/>
        <v>0</v>
      </c>
      <c r="N48" s="31">
        <f t="shared" si="15"/>
        <v>4006396.24</v>
      </c>
      <c r="O48" s="31">
        <f t="shared" si="15"/>
        <v>0</v>
      </c>
      <c r="P48" s="31">
        <f t="shared" si="15"/>
        <v>0</v>
      </c>
      <c r="Q48" s="31">
        <f t="shared" si="15"/>
        <v>0</v>
      </c>
      <c r="R48" s="31">
        <f t="shared" si="15"/>
        <v>0</v>
      </c>
      <c r="S48" s="31">
        <f t="shared" si="15"/>
        <v>0</v>
      </c>
      <c r="T48" s="31">
        <f t="shared" si="15"/>
        <v>0</v>
      </c>
      <c r="U48" s="31">
        <f t="shared" si="15"/>
        <v>50000</v>
      </c>
      <c r="V48" s="31">
        <f t="shared" si="15"/>
        <v>85736.879536000008</v>
      </c>
      <c r="W48" s="31">
        <f t="shared" si="15"/>
        <v>0</v>
      </c>
      <c r="X48" s="31">
        <f t="shared" si="15"/>
        <v>0</v>
      </c>
      <c r="Y48" s="31">
        <f t="shared" si="15"/>
        <v>0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</row>
    <row r="49" spans="1:370" s="98" customFormat="1" ht="18" customHeight="1" x14ac:dyDescent="0.25">
      <c r="A49" s="11">
        <v>1</v>
      </c>
      <c r="B49" s="62" t="s">
        <v>85</v>
      </c>
      <c r="C49" s="62" t="s">
        <v>273</v>
      </c>
      <c r="D49" s="99"/>
      <c r="E49" s="42">
        <f>F49+G49+H49+I49+J49+K49+M49+N49+O49+P49+Q49+R49+S49+T49+U49+V49+W49+X49+Y49</f>
        <v>4142133.1195360003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4">
        <v>0</v>
      </c>
      <c r="M49" s="63">
        <v>0</v>
      </c>
      <c r="N49" s="63">
        <v>4006396.24</v>
      </c>
      <c r="O49" s="63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63">
        <v>50000</v>
      </c>
      <c r="V49" s="44">
        <f>(F49+G49+H49+I49+J49+K49+M49+N49+O49+P49+Q49+R49+S49+T49)*2.14%</f>
        <v>85736.879536000008</v>
      </c>
      <c r="W49" s="25">
        <v>0</v>
      </c>
      <c r="X49" s="25">
        <v>0</v>
      </c>
      <c r="Y49" s="25">
        <v>0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100"/>
    </row>
    <row r="50" spans="1:370" s="86" customFormat="1" ht="18" customHeight="1" x14ac:dyDescent="0.25">
      <c r="A50" s="348" t="s">
        <v>87</v>
      </c>
      <c r="B50" s="348"/>
      <c r="C50" s="348"/>
      <c r="D50" s="95" t="s">
        <v>31</v>
      </c>
      <c r="E50" s="21">
        <f t="shared" ref="E50:Y50" si="16">SUM(E51:E52)</f>
        <v>5812148.8202082003</v>
      </c>
      <c r="F50" s="21">
        <f t="shared" si="16"/>
        <v>0</v>
      </c>
      <c r="G50" s="21">
        <f t="shared" si="16"/>
        <v>0</v>
      </c>
      <c r="H50" s="21">
        <f t="shared" si="16"/>
        <v>0</v>
      </c>
      <c r="I50" s="21">
        <f t="shared" si="16"/>
        <v>0</v>
      </c>
      <c r="J50" s="21">
        <f t="shared" si="16"/>
        <v>0</v>
      </c>
      <c r="K50" s="21">
        <f t="shared" si="16"/>
        <v>0</v>
      </c>
      <c r="L50" s="32">
        <f t="shared" si="16"/>
        <v>0</v>
      </c>
      <c r="M50" s="21">
        <f t="shared" si="16"/>
        <v>0</v>
      </c>
      <c r="N50" s="21">
        <f t="shared" si="16"/>
        <v>5592469.9629999995</v>
      </c>
      <c r="O50" s="21">
        <f t="shared" si="16"/>
        <v>0</v>
      </c>
      <c r="P50" s="21">
        <f t="shared" si="16"/>
        <v>0</v>
      </c>
      <c r="Q50" s="21">
        <f t="shared" si="16"/>
        <v>0</v>
      </c>
      <c r="R50" s="21">
        <f t="shared" si="16"/>
        <v>0</v>
      </c>
      <c r="S50" s="21">
        <f t="shared" si="16"/>
        <v>0</v>
      </c>
      <c r="T50" s="21">
        <f t="shared" si="16"/>
        <v>0</v>
      </c>
      <c r="U50" s="21">
        <f t="shared" si="16"/>
        <v>100000</v>
      </c>
      <c r="V50" s="21">
        <f t="shared" si="16"/>
        <v>119678.85720820002</v>
      </c>
      <c r="W50" s="21">
        <f t="shared" si="16"/>
        <v>0</v>
      </c>
      <c r="X50" s="21">
        <f t="shared" si="16"/>
        <v>0</v>
      </c>
      <c r="Y50" s="21">
        <f t="shared" si="16"/>
        <v>0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</row>
    <row r="51" spans="1:370" s="101" customFormat="1" ht="18" customHeight="1" x14ac:dyDescent="0.25">
      <c r="A51" s="11">
        <v>1</v>
      </c>
      <c r="B51" s="11" t="s">
        <v>88</v>
      </c>
      <c r="C51" s="58" t="s">
        <v>89</v>
      </c>
      <c r="D51" s="15" t="s">
        <v>267</v>
      </c>
      <c r="E51" s="42">
        <f t="shared" ref="E51:E52" si="17">F51+G51+H51+I51+J51+K51+M51+N51+O51+P51+Q51+R51+S51+T51+U51+V51+W51+X51+Y51</f>
        <v>2281869.5665500001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26">
        <v>0</v>
      </c>
      <c r="M51" s="17">
        <v>0</v>
      </c>
      <c r="N51" s="17">
        <v>2185108.25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50000</v>
      </c>
      <c r="V51" s="44">
        <f t="shared" ref="V51:V52" si="18">(F51+G51+H51+I51+J51+K51+M51+N51+O51+P51+Q51+R51+S51+T51)*2.14%</f>
        <v>46761.316550000003</v>
      </c>
      <c r="W51" s="17">
        <v>0</v>
      </c>
      <c r="X51" s="17">
        <v>0</v>
      </c>
      <c r="Y51" s="17">
        <v>0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</row>
    <row r="52" spans="1:370" s="101" customFormat="1" ht="18" customHeight="1" x14ac:dyDescent="0.25">
      <c r="A52" s="11">
        <v>2</v>
      </c>
      <c r="B52" s="11" t="s">
        <v>88</v>
      </c>
      <c r="C52" s="58" t="s">
        <v>90</v>
      </c>
      <c r="D52" s="15" t="s">
        <v>267</v>
      </c>
      <c r="E52" s="42">
        <f t="shared" si="17"/>
        <v>3530279.2536582001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6">
        <v>0</v>
      </c>
      <c r="M52" s="17">
        <v>0</v>
      </c>
      <c r="N52" s="17">
        <v>3407361.713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50000</v>
      </c>
      <c r="V52" s="44">
        <f t="shared" si="18"/>
        <v>72917.540658200014</v>
      </c>
      <c r="W52" s="17">
        <v>0</v>
      </c>
      <c r="X52" s="17">
        <v>0</v>
      </c>
      <c r="Y52" s="17">
        <v>0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</row>
    <row r="53" spans="1:370" s="86" customFormat="1" ht="18" customHeight="1" x14ac:dyDescent="0.25">
      <c r="A53" s="349" t="s">
        <v>274</v>
      </c>
      <c r="B53" s="349"/>
      <c r="C53" s="349"/>
      <c r="D53" s="19" t="s">
        <v>31</v>
      </c>
      <c r="E53" s="31">
        <f t="shared" ref="E53:Y53" si="19">SUM(E54:E56)</f>
        <v>15422444.482519999</v>
      </c>
      <c r="F53" s="31">
        <f t="shared" si="19"/>
        <v>0</v>
      </c>
      <c r="G53" s="31">
        <f t="shared" si="19"/>
        <v>0</v>
      </c>
      <c r="H53" s="31">
        <f t="shared" si="19"/>
        <v>0</v>
      </c>
      <c r="I53" s="31">
        <f t="shared" si="19"/>
        <v>0</v>
      </c>
      <c r="J53" s="31">
        <f t="shared" si="19"/>
        <v>0</v>
      </c>
      <c r="K53" s="31">
        <f t="shared" si="19"/>
        <v>0</v>
      </c>
      <c r="L53" s="32">
        <f t="shared" si="19"/>
        <v>0</v>
      </c>
      <c r="M53" s="31">
        <f t="shared" si="19"/>
        <v>0</v>
      </c>
      <c r="N53" s="31">
        <f t="shared" si="19"/>
        <v>14952461.800000001</v>
      </c>
      <c r="O53" s="31">
        <f t="shared" si="19"/>
        <v>0</v>
      </c>
      <c r="P53" s="31">
        <f t="shared" si="19"/>
        <v>0</v>
      </c>
      <c r="Q53" s="31">
        <f t="shared" si="19"/>
        <v>0</v>
      </c>
      <c r="R53" s="31">
        <f t="shared" si="19"/>
        <v>0</v>
      </c>
      <c r="S53" s="31">
        <f t="shared" si="19"/>
        <v>0</v>
      </c>
      <c r="T53" s="31">
        <f t="shared" si="19"/>
        <v>0</v>
      </c>
      <c r="U53" s="31">
        <f t="shared" si="19"/>
        <v>150000</v>
      </c>
      <c r="V53" s="31">
        <f t="shared" si="19"/>
        <v>319982.68252000003</v>
      </c>
      <c r="W53" s="31">
        <f t="shared" si="19"/>
        <v>0</v>
      </c>
      <c r="X53" s="31">
        <f t="shared" si="19"/>
        <v>0</v>
      </c>
      <c r="Y53" s="31">
        <f t="shared" si="19"/>
        <v>0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</row>
    <row r="54" spans="1:370" s="5" customFormat="1" x14ac:dyDescent="0.25">
      <c r="A54" s="11">
        <v>1</v>
      </c>
      <c r="B54" s="11" t="s">
        <v>92</v>
      </c>
      <c r="C54" s="13" t="s">
        <v>93</v>
      </c>
      <c r="D54" s="11" t="s">
        <v>267</v>
      </c>
      <c r="E54" s="42">
        <f t="shared" ref="E54:E56" si="20">F54+G54+H54+I54+J54+K54+M54+N54+O54+P54+Q54+R54+S54+T54+U54+V54+W54+X54+Y54</f>
        <v>8340531.8166680001</v>
      </c>
      <c r="F54" s="34">
        <v>0</v>
      </c>
      <c r="G54" s="34">
        <v>0</v>
      </c>
      <c r="H54" s="34">
        <v>0</v>
      </c>
      <c r="I54" s="45">
        <v>0</v>
      </c>
      <c r="J54" s="45">
        <v>0</v>
      </c>
      <c r="K54" s="45">
        <v>0</v>
      </c>
      <c r="L54" s="35">
        <v>0</v>
      </c>
      <c r="M54" s="45">
        <v>0</v>
      </c>
      <c r="N54" s="34">
        <v>8116831.6200000001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50000</v>
      </c>
      <c r="V54" s="44">
        <f t="shared" ref="V54:V56" si="21">(F54+G54+H54+I54+J54+K54+M54+N54+O54+P54+Q54+R54+S54+T54)*2.14%</f>
        <v>173700.19666800002</v>
      </c>
      <c r="W54" s="34">
        <v>0</v>
      </c>
      <c r="X54" s="34">
        <v>0</v>
      </c>
      <c r="Y54" s="34">
        <v>0</v>
      </c>
    </row>
    <row r="55" spans="1:370" s="101" customFormat="1" ht="18" customHeight="1" x14ac:dyDescent="0.25">
      <c r="A55" s="11">
        <f t="shared" si="7"/>
        <v>2</v>
      </c>
      <c r="B55" s="11" t="s">
        <v>95</v>
      </c>
      <c r="C55" s="13" t="s">
        <v>96</v>
      </c>
      <c r="D55" s="11" t="s">
        <v>267</v>
      </c>
      <c r="E55" s="42">
        <f t="shared" si="20"/>
        <v>3621250.8442199999</v>
      </c>
      <c r="F55" s="34">
        <v>0</v>
      </c>
      <c r="G55" s="34">
        <v>0</v>
      </c>
      <c r="H55" s="34">
        <v>0</v>
      </c>
      <c r="I55" s="45">
        <v>0</v>
      </c>
      <c r="J55" s="45">
        <v>0</v>
      </c>
      <c r="K55" s="45">
        <v>0</v>
      </c>
      <c r="L55" s="35">
        <v>0</v>
      </c>
      <c r="M55" s="45">
        <v>0</v>
      </c>
      <c r="N55" s="34">
        <v>3496427.3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50000</v>
      </c>
      <c r="V55" s="44">
        <f t="shared" si="21"/>
        <v>74823.544220000011</v>
      </c>
      <c r="W55" s="34">
        <v>0</v>
      </c>
      <c r="X55" s="34">
        <v>0</v>
      </c>
      <c r="Y55" s="34">
        <v>0</v>
      </c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</row>
    <row r="56" spans="1:370" s="5" customFormat="1" ht="18" customHeight="1" x14ac:dyDescent="0.25">
      <c r="A56" s="11">
        <f t="shared" si="7"/>
        <v>3</v>
      </c>
      <c r="B56" s="68" t="s">
        <v>97</v>
      </c>
      <c r="C56" s="68" t="s">
        <v>98</v>
      </c>
      <c r="D56" s="68" t="s">
        <v>267</v>
      </c>
      <c r="E56" s="42">
        <f t="shared" si="20"/>
        <v>3460661.8216319997</v>
      </c>
      <c r="F56" s="34">
        <v>0</v>
      </c>
      <c r="G56" s="34">
        <v>0</v>
      </c>
      <c r="H56" s="34">
        <v>0</v>
      </c>
      <c r="I56" s="45">
        <v>0</v>
      </c>
      <c r="J56" s="45">
        <v>0</v>
      </c>
      <c r="K56" s="45">
        <v>0</v>
      </c>
      <c r="L56" s="35">
        <v>0</v>
      </c>
      <c r="M56" s="45">
        <v>0</v>
      </c>
      <c r="N56" s="34">
        <v>3339202.88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50000</v>
      </c>
      <c r="V56" s="44">
        <f t="shared" si="21"/>
        <v>71458.941632000002</v>
      </c>
      <c r="W56" s="34">
        <v>0</v>
      </c>
      <c r="X56" s="34">
        <v>0</v>
      </c>
      <c r="Y56" s="34">
        <v>0</v>
      </c>
    </row>
    <row r="57" spans="1:370" s="101" customFormat="1" ht="18" customHeight="1" x14ac:dyDescent="0.25">
      <c r="A57" s="348" t="s">
        <v>275</v>
      </c>
      <c r="B57" s="348"/>
      <c r="C57" s="348"/>
      <c r="D57" s="19" t="s">
        <v>31</v>
      </c>
      <c r="E57" s="91">
        <f t="shared" ref="E57:Y57" si="22">SUM(E58)</f>
        <v>7460822.7348199999</v>
      </c>
      <c r="F57" s="91">
        <f t="shared" si="22"/>
        <v>0</v>
      </c>
      <c r="G57" s="91">
        <f t="shared" si="22"/>
        <v>0</v>
      </c>
      <c r="H57" s="91">
        <f t="shared" si="22"/>
        <v>0</v>
      </c>
      <c r="I57" s="91">
        <f t="shared" si="22"/>
        <v>0</v>
      </c>
      <c r="J57" s="91">
        <f t="shared" si="22"/>
        <v>0</v>
      </c>
      <c r="K57" s="91">
        <f t="shared" si="22"/>
        <v>0</v>
      </c>
      <c r="L57" s="92">
        <f t="shared" si="22"/>
        <v>0</v>
      </c>
      <c r="M57" s="91">
        <f t="shared" si="22"/>
        <v>0</v>
      </c>
      <c r="N57" s="91">
        <f t="shared" si="22"/>
        <v>7304506.2999999998</v>
      </c>
      <c r="O57" s="91">
        <f t="shared" si="22"/>
        <v>0</v>
      </c>
      <c r="P57" s="91">
        <f t="shared" si="22"/>
        <v>0</v>
      </c>
      <c r="Q57" s="91">
        <f t="shared" si="22"/>
        <v>0</v>
      </c>
      <c r="R57" s="91">
        <f t="shared" si="22"/>
        <v>0</v>
      </c>
      <c r="S57" s="91">
        <f t="shared" si="22"/>
        <v>0</v>
      </c>
      <c r="T57" s="91">
        <f t="shared" si="22"/>
        <v>0</v>
      </c>
      <c r="U57" s="91">
        <f t="shared" si="22"/>
        <v>0</v>
      </c>
      <c r="V57" s="91">
        <f t="shared" si="22"/>
        <v>156316.43482000002</v>
      </c>
      <c r="W57" s="91">
        <f t="shared" si="22"/>
        <v>0</v>
      </c>
      <c r="X57" s="91">
        <f t="shared" si="22"/>
        <v>0</v>
      </c>
      <c r="Y57" s="91">
        <f t="shared" si="22"/>
        <v>0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</row>
    <row r="58" spans="1:370" s="5" customFormat="1" ht="18" customHeight="1" x14ac:dyDescent="0.25">
      <c r="A58" s="11">
        <v>1</v>
      </c>
      <c r="B58" s="11" t="s">
        <v>276</v>
      </c>
      <c r="C58" s="11" t="s">
        <v>102</v>
      </c>
      <c r="D58" s="11" t="s">
        <v>267</v>
      </c>
      <c r="E58" s="42">
        <f>F58+G58+H58+I58+J58+K58+M58+N58+O58+P58+Q58+R58+S58+T58+U58+V58+W58+X58+Y58</f>
        <v>7460822.7348199999</v>
      </c>
      <c r="F58" s="34">
        <v>0</v>
      </c>
      <c r="G58" s="34">
        <v>0</v>
      </c>
      <c r="H58" s="34">
        <v>0</v>
      </c>
      <c r="I58" s="45">
        <v>0</v>
      </c>
      <c r="J58" s="45">
        <v>0</v>
      </c>
      <c r="K58" s="45">
        <v>0</v>
      </c>
      <c r="L58" s="35">
        <v>0</v>
      </c>
      <c r="M58" s="45">
        <v>0</v>
      </c>
      <c r="N58" s="34">
        <f>910*8026.93</f>
        <v>7304506.2999999998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44">
        <f>(F58+G58+H58+I58+J58+K58+M58+N58+O58+P58+Q58+R58+S58+T58)*2.14%</f>
        <v>156316.43482000002</v>
      </c>
      <c r="W58" s="34">
        <v>0</v>
      </c>
      <c r="X58" s="34">
        <v>0</v>
      </c>
      <c r="Y58" s="34">
        <v>0</v>
      </c>
    </row>
    <row r="59" spans="1:370" s="86" customFormat="1" ht="18" customHeight="1" x14ac:dyDescent="0.25">
      <c r="A59" s="349" t="s">
        <v>277</v>
      </c>
      <c r="B59" s="349"/>
      <c r="C59" s="349"/>
      <c r="D59" s="20" t="s">
        <v>31</v>
      </c>
      <c r="E59" s="21">
        <f t="shared" ref="E59:Y59" si="23">SUM(E60:E62)</f>
        <v>9438203.0399999991</v>
      </c>
      <c r="F59" s="21">
        <f t="shared" si="23"/>
        <v>0</v>
      </c>
      <c r="G59" s="21">
        <f t="shared" si="23"/>
        <v>0</v>
      </c>
      <c r="H59" s="21">
        <f t="shared" si="23"/>
        <v>0</v>
      </c>
      <c r="I59" s="21">
        <f t="shared" si="23"/>
        <v>0</v>
      </c>
      <c r="J59" s="21">
        <f t="shared" si="23"/>
        <v>0</v>
      </c>
      <c r="K59" s="21">
        <f t="shared" si="23"/>
        <v>0</v>
      </c>
      <c r="L59" s="22">
        <f t="shared" si="23"/>
        <v>0</v>
      </c>
      <c r="M59" s="21">
        <f t="shared" si="23"/>
        <v>0</v>
      </c>
      <c r="N59" s="21">
        <f t="shared" si="23"/>
        <v>9093600</v>
      </c>
      <c r="O59" s="21">
        <f t="shared" si="23"/>
        <v>0</v>
      </c>
      <c r="P59" s="21">
        <f t="shared" si="23"/>
        <v>0</v>
      </c>
      <c r="Q59" s="21">
        <f t="shared" si="23"/>
        <v>0</v>
      </c>
      <c r="R59" s="21">
        <f t="shared" si="23"/>
        <v>0</v>
      </c>
      <c r="S59" s="21">
        <f t="shared" si="23"/>
        <v>0</v>
      </c>
      <c r="T59" s="21">
        <f t="shared" si="23"/>
        <v>0</v>
      </c>
      <c r="U59" s="21">
        <f t="shared" si="23"/>
        <v>150000</v>
      </c>
      <c r="V59" s="21">
        <f t="shared" si="23"/>
        <v>194603.04000000004</v>
      </c>
      <c r="W59" s="21">
        <f t="shared" si="23"/>
        <v>0</v>
      </c>
      <c r="X59" s="21">
        <f t="shared" si="23"/>
        <v>0</v>
      </c>
      <c r="Y59" s="21">
        <f t="shared" si="23"/>
        <v>0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</row>
    <row r="60" spans="1:370" s="101" customFormat="1" ht="18" customHeight="1" x14ac:dyDescent="0.25">
      <c r="A60" s="13">
        <v>1</v>
      </c>
      <c r="B60" s="11" t="s">
        <v>104</v>
      </c>
      <c r="C60" s="40" t="s">
        <v>278</v>
      </c>
      <c r="D60" s="13" t="s">
        <v>267</v>
      </c>
      <c r="E60" s="42">
        <f t="shared" ref="E60:E62" si="24">F60+G60+H60+I60+J60+K60+M60+N60+O60+P60+Q60+R60+S60+T60+U60+V60+W60+X60+Y60</f>
        <v>2178546.5299999998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26">
        <v>0</v>
      </c>
      <c r="M60" s="17">
        <v>0</v>
      </c>
      <c r="N60" s="17">
        <v>2083950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50000</v>
      </c>
      <c r="V60" s="44">
        <f t="shared" ref="V60:V62" si="25">(F60+G60+H60+I60+J60+K60+M60+N60+O60+P60+Q60+R60+S60+T60)*2.14%</f>
        <v>44596.530000000006</v>
      </c>
      <c r="W60" s="17">
        <v>0</v>
      </c>
      <c r="X60" s="17">
        <v>0</v>
      </c>
      <c r="Y60" s="17">
        <v>0</v>
      </c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1:370" s="101" customFormat="1" ht="35.25" customHeight="1" x14ac:dyDescent="0.25">
      <c r="A61" s="13">
        <f t="shared" si="7"/>
        <v>2</v>
      </c>
      <c r="B61" s="11" t="s">
        <v>104</v>
      </c>
      <c r="C61" s="11" t="s">
        <v>279</v>
      </c>
      <c r="D61" s="13" t="s">
        <v>267</v>
      </c>
      <c r="E61" s="42">
        <f t="shared" si="24"/>
        <v>4403845.1749999998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26">
        <v>0</v>
      </c>
      <c r="M61" s="17">
        <v>0</v>
      </c>
      <c r="N61" s="25">
        <v>4262625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50000</v>
      </c>
      <c r="V61" s="44">
        <f t="shared" si="25"/>
        <v>91220.175000000003</v>
      </c>
      <c r="W61" s="17">
        <v>0</v>
      </c>
      <c r="X61" s="17">
        <v>0</v>
      </c>
      <c r="Y61" s="17">
        <v>0</v>
      </c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1:370" s="5" customFormat="1" ht="18" customHeight="1" x14ac:dyDescent="0.25">
      <c r="A62" s="13">
        <f t="shared" si="7"/>
        <v>3</v>
      </c>
      <c r="B62" s="11" t="s">
        <v>104</v>
      </c>
      <c r="C62" s="40" t="s">
        <v>108</v>
      </c>
      <c r="D62" s="13" t="s">
        <v>267</v>
      </c>
      <c r="E62" s="42">
        <f t="shared" si="24"/>
        <v>2855811.335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6">
        <v>0</v>
      </c>
      <c r="M62" s="17">
        <v>0</v>
      </c>
      <c r="N62" s="25">
        <v>2747025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50000</v>
      </c>
      <c r="V62" s="44">
        <f t="shared" si="25"/>
        <v>58786.335000000006</v>
      </c>
      <c r="W62" s="17">
        <v>0</v>
      </c>
      <c r="X62" s="17">
        <v>0</v>
      </c>
      <c r="Y62" s="17">
        <v>0</v>
      </c>
    </row>
    <row r="63" spans="1:370" s="86" customFormat="1" ht="18" customHeight="1" x14ac:dyDescent="0.25">
      <c r="A63" s="349" t="s">
        <v>109</v>
      </c>
      <c r="B63" s="349"/>
      <c r="C63" s="349"/>
      <c r="D63" s="20" t="s">
        <v>31</v>
      </c>
      <c r="E63" s="21">
        <f t="shared" ref="E63:Y63" si="26">SUM(E64:E83)</f>
        <v>83692838.479052022</v>
      </c>
      <c r="F63" s="21">
        <f t="shared" si="26"/>
        <v>0</v>
      </c>
      <c r="G63" s="21">
        <f t="shared" si="26"/>
        <v>0</v>
      </c>
      <c r="H63" s="21">
        <f t="shared" si="26"/>
        <v>0</v>
      </c>
      <c r="I63" s="21">
        <f t="shared" si="26"/>
        <v>0</v>
      </c>
      <c r="J63" s="21">
        <f t="shared" si="26"/>
        <v>0</v>
      </c>
      <c r="K63" s="21">
        <f t="shared" si="26"/>
        <v>0</v>
      </c>
      <c r="L63" s="22">
        <f t="shared" si="26"/>
        <v>13</v>
      </c>
      <c r="M63" s="21">
        <f t="shared" si="26"/>
        <v>43017000</v>
      </c>
      <c r="N63" s="21">
        <f t="shared" si="26"/>
        <v>36223668.18</v>
      </c>
      <c r="O63" s="21">
        <f t="shared" si="26"/>
        <v>0</v>
      </c>
      <c r="P63" s="21">
        <f t="shared" si="26"/>
        <v>300000</v>
      </c>
      <c r="Q63" s="21">
        <f t="shared" si="26"/>
        <v>0</v>
      </c>
      <c r="R63" s="21">
        <f t="shared" si="26"/>
        <v>0</v>
      </c>
      <c r="S63" s="21">
        <f t="shared" si="26"/>
        <v>0</v>
      </c>
      <c r="T63" s="21">
        <f t="shared" si="26"/>
        <v>0</v>
      </c>
      <c r="U63" s="21">
        <f t="shared" si="26"/>
        <v>1050000</v>
      </c>
      <c r="V63" s="21">
        <f t="shared" si="26"/>
        <v>1702170.299052</v>
      </c>
      <c r="W63" s="21">
        <f t="shared" si="26"/>
        <v>1400000</v>
      </c>
      <c r="X63" s="21">
        <f t="shared" si="26"/>
        <v>0</v>
      </c>
      <c r="Y63" s="21">
        <f t="shared" si="26"/>
        <v>0</v>
      </c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</row>
    <row r="64" spans="1:370" s="101" customFormat="1" ht="18" customHeight="1" x14ac:dyDescent="0.25">
      <c r="A64" s="13">
        <v>1</v>
      </c>
      <c r="B64" s="13" t="s">
        <v>110</v>
      </c>
      <c r="C64" s="11" t="s">
        <v>111</v>
      </c>
      <c r="D64" s="13" t="s">
        <v>267</v>
      </c>
      <c r="E64" s="42">
        <f t="shared" ref="E64:E83" si="27">F64+G64+H64+I64+J64+K64+M64+N64+O64+P64+Q64+R64+S64+T64+U64+V64+W64+X64+Y64</f>
        <v>6489620.5800000001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6">
        <v>0</v>
      </c>
      <c r="M64" s="17">
        <v>0</v>
      </c>
      <c r="N64" s="17">
        <v>6304700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50000</v>
      </c>
      <c r="V64" s="44">
        <f t="shared" ref="V64:V82" si="28">(F64+G64+H64+I64+J64+K64+M64+N64+O64+P64+Q64+R64+S64+T64)*2.14%</f>
        <v>134920.58000000002</v>
      </c>
      <c r="W64" s="17">
        <v>0</v>
      </c>
      <c r="X64" s="17">
        <v>0</v>
      </c>
      <c r="Y64" s="17">
        <v>0</v>
      </c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</row>
    <row r="65" spans="1:370" s="101" customFormat="1" ht="18" customHeight="1" x14ac:dyDescent="0.25">
      <c r="A65" s="13">
        <f t="shared" si="7"/>
        <v>2</v>
      </c>
      <c r="B65" s="13" t="s">
        <v>110</v>
      </c>
      <c r="C65" s="13" t="s">
        <v>112</v>
      </c>
      <c r="D65" s="13" t="s">
        <v>280</v>
      </c>
      <c r="E65" s="42">
        <f t="shared" si="27"/>
        <v>200000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6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44">
        <f t="shared" si="28"/>
        <v>0</v>
      </c>
      <c r="W65" s="17">
        <v>200000</v>
      </c>
      <c r="X65" s="17">
        <v>0</v>
      </c>
      <c r="Y65" s="17">
        <v>0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</row>
    <row r="66" spans="1:370" s="101" customFormat="1" ht="18" customHeight="1" x14ac:dyDescent="0.25">
      <c r="A66" s="13">
        <f t="shared" si="7"/>
        <v>3</v>
      </c>
      <c r="B66" s="13" t="s">
        <v>110</v>
      </c>
      <c r="C66" s="13" t="s">
        <v>113</v>
      </c>
      <c r="D66" s="40" t="s">
        <v>267</v>
      </c>
      <c r="E66" s="42">
        <f t="shared" si="27"/>
        <v>4853570.6591999996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26">
        <v>0</v>
      </c>
      <c r="M66" s="17">
        <v>0</v>
      </c>
      <c r="N66" s="17">
        <v>4702928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50000</v>
      </c>
      <c r="V66" s="44">
        <f t="shared" si="28"/>
        <v>100642.65920000001</v>
      </c>
      <c r="W66" s="17">
        <v>0</v>
      </c>
      <c r="X66" s="17">
        <v>0</v>
      </c>
      <c r="Y66" s="17">
        <v>0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1:370" s="101" customFormat="1" ht="18" customHeight="1" x14ac:dyDescent="0.25">
      <c r="A67" s="13">
        <f t="shared" si="7"/>
        <v>4</v>
      </c>
      <c r="B67" s="13" t="s">
        <v>110</v>
      </c>
      <c r="C67" s="13" t="s">
        <v>114</v>
      </c>
      <c r="D67" s="40" t="s">
        <v>267</v>
      </c>
      <c r="E67" s="42">
        <f t="shared" si="27"/>
        <v>13669250.4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6">
        <v>4</v>
      </c>
      <c r="M67" s="17">
        <f>3309000*L67</f>
        <v>13236000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150000</v>
      </c>
      <c r="V67" s="44">
        <f t="shared" si="28"/>
        <v>283250.40000000002</v>
      </c>
      <c r="W67" s="17">
        <v>0</v>
      </c>
      <c r="X67" s="17">
        <v>0</v>
      </c>
      <c r="Y67" s="17">
        <v>0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1:370" s="101" customFormat="1" ht="18" customHeight="1" x14ac:dyDescent="0.25">
      <c r="A68" s="13">
        <f t="shared" si="7"/>
        <v>5</v>
      </c>
      <c r="B68" s="13" t="s">
        <v>110</v>
      </c>
      <c r="C68" s="13" t="s">
        <v>116</v>
      </c>
      <c r="D68" s="40" t="s">
        <v>267</v>
      </c>
      <c r="E68" s="42">
        <f t="shared" si="27"/>
        <v>200000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6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44">
        <f t="shared" si="28"/>
        <v>0</v>
      </c>
      <c r="W68" s="17">
        <v>200000</v>
      </c>
      <c r="X68" s="17">
        <v>0</v>
      </c>
      <c r="Y68" s="17">
        <v>0</v>
      </c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1:370" s="101" customFormat="1" ht="18" customHeight="1" x14ac:dyDescent="0.25">
      <c r="A69" s="13">
        <f t="shared" si="7"/>
        <v>6</v>
      </c>
      <c r="B69" s="13" t="s">
        <v>110</v>
      </c>
      <c r="C69" s="40" t="s">
        <v>117</v>
      </c>
      <c r="D69" s="40" t="s">
        <v>267</v>
      </c>
      <c r="E69" s="42">
        <f t="shared" si="27"/>
        <v>2412465.5151999998</v>
      </c>
      <c r="F69" s="17">
        <v>0</v>
      </c>
      <c r="G69" s="17">
        <v>0</v>
      </c>
      <c r="H69" s="17">
        <v>0</v>
      </c>
      <c r="I69" s="44">
        <v>0</v>
      </c>
      <c r="J69" s="44">
        <v>0</v>
      </c>
      <c r="K69" s="17">
        <v>0</v>
      </c>
      <c r="L69" s="26">
        <v>0</v>
      </c>
      <c r="M69" s="17">
        <v>0</v>
      </c>
      <c r="N69" s="44">
        <v>2312968</v>
      </c>
      <c r="O69" s="44">
        <v>0</v>
      </c>
      <c r="P69" s="44">
        <v>0</v>
      </c>
      <c r="Q69" s="17">
        <v>0</v>
      </c>
      <c r="R69" s="17">
        <v>0</v>
      </c>
      <c r="S69" s="17">
        <v>0</v>
      </c>
      <c r="T69" s="17">
        <v>0</v>
      </c>
      <c r="U69" s="44">
        <v>50000</v>
      </c>
      <c r="V69" s="44">
        <f t="shared" si="28"/>
        <v>49497.515200000009</v>
      </c>
      <c r="W69" s="102">
        <v>0</v>
      </c>
      <c r="X69" s="17">
        <v>0</v>
      </c>
      <c r="Y69" s="17">
        <v>0</v>
      </c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</row>
    <row r="70" spans="1:370" s="101" customFormat="1" ht="18" customHeight="1" x14ac:dyDescent="0.25">
      <c r="A70" s="13">
        <f t="shared" si="7"/>
        <v>7</v>
      </c>
      <c r="B70" s="13" t="s">
        <v>110</v>
      </c>
      <c r="C70" s="40" t="s">
        <v>118</v>
      </c>
      <c r="D70" s="40" t="s">
        <v>267</v>
      </c>
      <c r="E70" s="42">
        <f t="shared" si="27"/>
        <v>17049063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52">
        <v>5</v>
      </c>
      <c r="M70" s="44">
        <f t="shared" ref="M70:M72" si="29">3309000*L70</f>
        <v>16545000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150000</v>
      </c>
      <c r="V70" s="44">
        <f t="shared" si="28"/>
        <v>354063.00000000006</v>
      </c>
      <c r="W70" s="102">
        <v>0</v>
      </c>
      <c r="X70" s="17">
        <v>0</v>
      </c>
      <c r="Y70" s="17">
        <v>0</v>
      </c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</row>
    <row r="71" spans="1:370" s="101" customFormat="1" ht="18" customHeight="1" x14ac:dyDescent="0.25">
      <c r="A71" s="13">
        <f t="shared" si="7"/>
        <v>8</v>
      </c>
      <c r="B71" s="13" t="s">
        <v>110</v>
      </c>
      <c r="C71" s="40" t="s">
        <v>119</v>
      </c>
      <c r="D71" s="40" t="s">
        <v>267</v>
      </c>
      <c r="E71" s="42">
        <f t="shared" si="27"/>
        <v>6909625.2000000002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52">
        <v>2</v>
      </c>
      <c r="M71" s="44">
        <f t="shared" si="29"/>
        <v>6618000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150000</v>
      </c>
      <c r="V71" s="44">
        <f t="shared" si="28"/>
        <v>141625.20000000001</v>
      </c>
      <c r="W71" s="102">
        <v>0</v>
      </c>
      <c r="X71" s="17">
        <v>0</v>
      </c>
      <c r="Y71" s="17">
        <v>0</v>
      </c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1:370" s="101" customFormat="1" ht="18" customHeight="1" x14ac:dyDescent="0.25">
      <c r="A72" s="13">
        <f t="shared" si="7"/>
        <v>9</v>
      </c>
      <c r="B72" s="13" t="s">
        <v>110</v>
      </c>
      <c r="C72" s="40" t="s">
        <v>120</v>
      </c>
      <c r="D72" s="40" t="s">
        <v>267</v>
      </c>
      <c r="E72" s="42">
        <f t="shared" si="27"/>
        <v>6909625.2000000002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52">
        <v>2</v>
      </c>
      <c r="M72" s="44">
        <f t="shared" si="29"/>
        <v>6618000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150000</v>
      </c>
      <c r="V72" s="44">
        <f t="shared" si="28"/>
        <v>141625.20000000001</v>
      </c>
      <c r="W72" s="102">
        <v>0</v>
      </c>
      <c r="X72" s="17">
        <v>0</v>
      </c>
      <c r="Y72" s="17">
        <v>0</v>
      </c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1:370" s="101" customFormat="1" ht="18" customHeight="1" x14ac:dyDescent="0.25">
      <c r="A73" s="13">
        <f t="shared" si="7"/>
        <v>10</v>
      </c>
      <c r="B73" s="13" t="s">
        <v>110</v>
      </c>
      <c r="C73" s="40" t="s">
        <v>121</v>
      </c>
      <c r="D73" s="40" t="s">
        <v>267</v>
      </c>
      <c r="E73" s="42">
        <f t="shared" si="27"/>
        <v>200000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6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44">
        <f t="shared" si="28"/>
        <v>0</v>
      </c>
      <c r="W73" s="102">
        <v>200000</v>
      </c>
      <c r="X73" s="17">
        <v>0</v>
      </c>
      <c r="Y73" s="17">
        <v>0</v>
      </c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</row>
    <row r="74" spans="1:370" s="5" customFormat="1" ht="18" customHeight="1" x14ac:dyDescent="0.25">
      <c r="A74" s="13">
        <f t="shared" si="7"/>
        <v>11</v>
      </c>
      <c r="B74" s="13" t="s">
        <v>110</v>
      </c>
      <c r="C74" s="40" t="s">
        <v>123</v>
      </c>
      <c r="D74" s="40" t="s">
        <v>267</v>
      </c>
      <c r="E74" s="42">
        <f t="shared" si="27"/>
        <v>5025137.26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6">
        <v>0</v>
      </c>
      <c r="M74" s="17">
        <v>0</v>
      </c>
      <c r="N74" s="44">
        <v>4870900</v>
      </c>
      <c r="O74" s="17">
        <v>0</v>
      </c>
      <c r="P74" s="17">
        <v>0</v>
      </c>
      <c r="Q74" s="44">
        <v>0</v>
      </c>
      <c r="R74" s="44">
        <v>0</v>
      </c>
      <c r="S74" s="44">
        <v>0</v>
      </c>
      <c r="T74" s="44">
        <v>0</v>
      </c>
      <c r="U74" s="44">
        <v>50000</v>
      </c>
      <c r="V74" s="44">
        <f t="shared" si="28"/>
        <v>104237.26000000001</v>
      </c>
      <c r="W74" s="44">
        <v>0</v>
      </c>
      <c r="X74" s="17">
        <v>0</v>
      </c>
      <c r="Y74" s="17">
        <v>0</v>
      </c>
    </row>
    <row r="75" spans="1:370" s="101" customFormat="1" ht="18" customHeight="1" x14ac:dyDescent="0.25">
      <c r="A75" s="13">
        <f t="shared" si="7"/>
        <v>12</v>
      </c>
      <c r="B75" s="13" t="s">
        <v>110</v>
      </c>
      <c r="C75" s="40" t="s">
        <v>124</v>
      </c>
      <c r="D75" s="40" t="s">
        <v>267</v>
      </c>
      <c r="E75" s="42">
        <f t="shared" si="27"/>
        <v>5025137.26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6">
        <v>0</v>
      </c>
      <c r="M75" s="17">
        <v>0</v>
      </c>
      <c r="N75" s="44">
        <v>4870900</v>
      </c>
      <c r="O75" s="17">
        <v>0</v>
      </c>
      <c r="P75" s="17">
        <v>0</v>
      </c>
      <c r="Q75" s="44">
        <v>0</v>
      </c>
      <c r="R75" s="44">
        <v>0</v>
      </c>
      <c r="S75" s="44">
        <v>0</v>
      </c>
      <c r="T75" s="44">
        <v>0</v>
      </c>
      <c r="U75" s="44">
        <v>50000</v>
      </c>
      <c r="V75" s="44">
        <f t="shared" si="28"/>
        <v>104237.26000000001</v>
      </c>
      <c r="W75" s="44">
        <v>0</v>
      </c>
      <c r="X75" s="17">
        <v>0</v>
      </c>
      <c r="Y75" s="17">
        <v>0</v>
      </c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</row>
    <row r="76" spans="1:370" s="101" customFormat="1" ht="18" customHeight="1" x14ac:dyDescent="0.25">
      <c r="A76" s="13">
        <f t="shared" si="7"/>
        <v>13</v>
      </c>
      <c r="B76" s="13" t="s">
        <v>110</v>
      </c>
      <c r="C76" s="40" t="s">
        <v>125</v>
      </c>
      <c r="D76" s="40" t="s">
        <v>267</v>
      </c>
      <c r="E76" s="42">
        <f t="shared" si="27"/>
        <v>5025137.26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6">
        <v>0</v>
      </c>
      <c r="M76" s="17">
        <v>0</v>
      </c>
      <c r="N76" s="44">
        <v>4870900</v>
      </c>
      <c r="O76" s="17">
        <v>0</v>
      </c>
      <c r="P76" s="17">
        <v>0</v>
      </c>
      <c r="Q76" s="44">
        <v>0</v>
      </c>
      <c r="R76" s="44">
        <v>0</v>
      </c>
      <c r="S76" s="44">
        <v>0</v>
      </c>
      <c r="T76" s="44">
        <v>0</v>
      </c>
      <c r="U76" s="44">
        <v>50000</v>
      </c>
      <c r="V76" s="44">
        <f t="shared" si="28"/>
        <v>104237.26000000001</v>
      </c>
      <c r="W76" s="44">
        <v>0</v>
      </c>
      <c r="X76" s="17">
        <v>0</v>
      </c>
      <c r="Y76" s="17">
        <v>0</v>
      </c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</row>
    <row r="77" spans="1:370" s="101" customFormat="1" ht="18" customHeight="1" x14ac:dyDescent="0.25">
      <c r="A77" s="13">
        <f t="shared" si="7"/>
        <v>14</v>
      </c>
      <c r="B77" s="13" t="s">
        <v>110</v>
      </c>
      <c r="C77" s="40" t="s">
        <v>126</v>
      </c>
      <c r="D77" s="40" t="s">
        <v>267</v>
      </c>
      <c r="E77" s="42">
        <f t="shared" si="27"/>
        <v>5025137.26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6">
        <v>0</v>
      </c>
      <c r="M77" s="17">
        <v>0</v>
      </c>
      <c r="N77" s="44">
        <v>4870900</v>
      </c>
      <c r="O77" s="17">
        <v>0</v>
      </c>
      <c r="P77" s="44">
        <v>0</v>
      </c>
      <c r="Q77" s="17">
        <v>0</v>
      </c>
      <c r="R77" s="17">
        <v>0</v>
      </c>
      <c r="S77" s="17">
        <v>0</v>
      </c>
      <c r="T77" s="17">
        <v>0</v>
      </c>
      <c r="U77" s="44">
        <v>50000</v>
      </c>
      <c r="V77" s="44">
        <f t="shared" si="28"/>
        <v>104237.26000000001</v>
      </c>
      <c r="W77" s="44">
        <v>0</v>
      </c>
      <c r="X77" s="17">
        <v>0</v>
      </c>
      <c r="Y77" s="17">
        <v>0</v>
      </c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</row>
    <row r="78" spans="1:370" s="101" customFormat="1" ht="18" customHeight="1" x14ac:dyDescent="0.25">
      <c r="A78" s="13">
        <f t="shared" si="7"/>
        <v>15</v>
      </c>
      <c r="B78" s="13" t="s">
        <v>110</v>
      </c>
      <c r="C78" s="40" t="s">
        <v>127</v>
      </c>
      <c r="D78" s="40" t="s">
        <v>267</v>
      </c>
      <c r="E78" s="42">
        <f t="shared" si="27"/>
        <v>200000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6">
        <v>0</v>
      </c>
      <c r="M78" s="17">
        <v>0</v>
      </c>
      <c r="N78" s="44">
        <v>0</v>
      </c>
      <c r="O78" s="17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f t="shared" si="28"/>
        <v>0</v>
      </c>
      <c r="W78" s="102">
        <v>200000</v>
      </c>
      <c r="X78" s="17">
        <v>0</v>
      </c>
      <c r="Y78" s="17">
        <v>0</v>
      </c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</row>
    <row r="79" spans="1:370" s="5" customFormat="1" ht="18" customHeight="1" x14ac:dyDescent="0.25">
      <c r="A79" s="13">
        <f t="shared" si="7"/>
        <v>16</v>
      </c>
      <c r="B79" s="13" t="s">
        <v>110</v>
      </c>
      <c r="C79" s="40" t="s">
        <v>128</v>
      </c>
      <c r="D79" s="40" t="s">
        <v>267</v>
      </c>
      <c r="E79" s="42">
        <f t="shared" si="27"/>
        <v>200000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26">
        <v>0</v>
      </c>
      <c r="M79" s="17">
        <v>0</v>
      </c>
      <c r="N79" s="44">
        <v>0</v>
      </c>
      <c r="O79" s="17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f t="shared" si="28"/>
        <v>0</v>
      </c>
      <c r="W79" s="102">
        <v>200000</v>
      </c>
      <c r="X79" s="17">
        <v>0</v>
      </c>
      <c r="Y79" s="17">
        <v>0</v>
      </c>
    </row>
    <row r="80" spans="1:370" s="101" customFormat="1" ht="18" customHeight="1" x14ac:dyDescent="0.25">
      <c r="A80" s="13">
        <f t="shared" si="7"/>
        <v>17</v>
      </c>
      <c r="B80" s="13" t="s">
        <v>110</v>
      </c>
      <c r="C80" s="40" t="s">
        <v>129</v>
      </c>
      <c r="D80" s="40" t="s">
        <v>267</v>
      </c>
      <c r="E80" s="42">
        <f t="shared" si="27"/>
        <v>356420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6">
        <v>0</v>
      </c>
      <c r="M80" s="17">
        <v>0</v>
      </c>
      <c r="N80" s="44">
        <v>0</v>
      </c>
      <c r="O80" s="17">
        <v>0</v>
      </c>
      <c r="P80" s="44">
        <v>300000</v>
      </c>
      <c r="Q80" s="44">
        <v>0</v>
      </c>
      <c r="R80" s="44">
        <v>0</v>
      </c>
      <c r="S80" s="44">
        <v>0</v>
      </c>
      <c r="T80" s="44">
        <v>0</v>
      </c>
      <c r="U80" s="44">
        <v>50000</v>
      </c>
      <c r="V80" s="44">
        <f t="shared" si="28"/>
        <v>6420.0000000000009</v>
      </c>
      <c r="W80" s="34">
        <v>0</v>
      </c>
      <c r="X80" s="17">
        <v>0</v>
      </c>
      <c r="Y80" s="17">
        <v>0</v>
      </c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</row>
    <row r="81" spans="1:370" s="5" customFormat="1" ht="18" customHeight="1" x14ac:dyDescent="0.25">
      <c r="A81" s="13">
        <f t="shared" ref="A81:A101" si="30">A80+1</f>
        <v>18</v>
      </c>
      <c r="B81" s="13" t="s">
        <v>110</v>
      </c>
      <c r="C81" s="40" t="s">
        <v>130</v>
      </c>
      <c r="D81" s="40" t="s">
        <v>267</v>
      </c>
      <c r="E81" s="42">
        <f t="shared" si="27"/>
        <v>200000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6">
        <v>0</v>
      </c>
      <c r="M81" s="17">
        <v>0</v>
      </c>
      <c r="N81" s="44">
        <v>0</v>
      </c>
      <c r="O81" s="17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f t="shared" si="28"/>
        <v>0</v>
      </c>
      <c r="W81" s="102">
        <v>200000</v>
      </c>
      <c r="X81" s="17">
        <v>0</v>
      </c>
      <c r="Y81" s="17">
        <v>0</v>
      </c>
    </row>
    <row r="82" spans="1:370" s="101" customFormat="1" ht="18" customHeight="1" x14ac:dyDescent="0.25">
      <c r="A82" s="13">
        <f t="shared" si="30"/>
        <v>19</v>
      </c>
      <c r="B82" s="13" t="s">
        <v>110</v>
      </c>
      <c r="C82" s="13" t="s">
        <v>131</v>
      </c>
      <c r="D82" s="13" t="s">
        <v>267</v>
      </c>
      <c r="E82" s="42">
        <f t="shared" si="27"/>
        <v>3542648.8846520004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6">
        <v>0</v>
      </c>
      <c r="M82" s="17">
        <v>0</v>
      </c>
      <c r="N82" s="17">
        <f>426*8026.93</f>
        <v>3419472.18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50000</v>
      </c>
      <c r="V82" s="44">
        <f t="shared" si="28"/>
        <v>73176.704652000015</v>
      </c>
      <c r="W82" s="17">
        <v>0</v>
      </c>
      <c r="X82" s="17">
        <v>0</v>
      </c>
      <c r="Y82" s="17">
        <v>0</v>
      </c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</row>
    <row r="83" spans="1:370" s="5" customFormat="1" ht="18" customHeight="1" x14ac:dyDescent="0.25">
      <c r="A83" s="13">
        <f t="shared" si="30"/>
        <v>20</v>
      </c>
      <c r="B83" s="13" t="s">
        <v>110</v>
      </c>
      <c r="C83" s="11" t="s">
        <v>132</v>
      </c>
      <c r="D83" s="13" t="s">
        <v>267</v>
      </c>
      <c r="E83" s="42">
        <f t="shared" si="27"/>
        <v>200000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6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44">
        <v>0</v>
      </c>
      <c r="W83" s="17">
        <v>200000</v>
      </c>
      <c r="X83" s="17">
        <v>0</v>
      </c>
      <c r="Y83" s="17">
        <v>0</v>
      </c>
    </row>
    <row r="84" spans="1:370" s="10" customFormat="1" x14ac:dyDescent="0.25">
      <c r="A84" s="349" t="s">
        <v>133</v>
      </c>
      <c r="B84" s="349"/>
      <c r="C84" s="349"/>
      <c r="D84" s="95" t="s">
        <v>31</v>
      </c>
      <c r="E84" s="91">
        <f t="shared" ref="E84:Y84" si="31">SUM(E85:E164)</f>
        <v>606230672.23094594</v>
      </c>
      <c r="F84" s="91">
        <f t="shared" si="31"/>
        <v>3118170</v>
      </c>
      <c r="G84" s="91">
        <f t="shared" si="31"/>
        <v>4600166.24</v>
      </c>
      <c r="H84" s="91">
        <f t="shared" si="31"/>
        <v>0</v>
      </c>
      <c r="I84" s="91">
        <f t="shared" si="31"/>
        <v>2375680</v>
      </c>
      <c r="J84" s="91">
        <f t="shared" si="31"/>
        <v>4001744.55</v>
      </c>
      <c r="K84" s="91">
        <f t="shared" si="31"/>
        <v>794405.5</v>
      </c>
      <c r="L84" s="89">
        <f t="shared" si="31"/>
        <v>99</v>
      </c>
      <c r="M84" s="91">
        <f t="shared" si="31"/>
        <v>327591000</v>
      </c>
      <c r="N84" s="91">
        <f t="shared" si="31"/>
        <v>161788583.09999999</v>
      </c>
      <c r="O84" s="91">
        <f t="shared" si="31"/>
        <v>0</v>
      </c>
      <c r="P84" s="91">
        <f t="shared" si="31"/>
        <v>45237860</v>
      </c>
      <c r="Q84" s="91">
        <f t="shared" si="31"/>
        <v>0</v>
      </c>
      <c r="R84" s="91">
        <f t="shared" si="31"/>
        <v>3000000</v>
      </c>
      <c r="S84" s="91">
        <f t="shared" si="31"/>
        <v>21000000</v>
      </c>
      <c r="T84" s="91">
        <f t="shared" si="31"/>
        <v>0</v>
      </c>
      <c r="U84" s="91">
        <f t="shared" si="31"/>
        <v>17850000</v>
      </c>
      <c r="V84" s="91">
        <f t="shared" si="31"/>
        <v>12273062.840946004</v>
      </c>
      <c r="W84" s="91">
        <f t="shared" si="31"/>
        <v>2600000</v>
      </c>
      <c r="X84" s="91">
        <f t="shared" si="31"/>
        <v>0</v>
      </c>
      <c r="Y84" s="91">
        <f t="shared" si="31"/>
        <v>0</v>
      </c>
    </row>
    <row r="85" spans="1:370" s="103" customFormat="1" ht="35.1" customHeight="1" x14ac:dyDescent="0.25">
      <c r="A85" s="13">
        <v>1</v>
      </c>
      <c r="B85" s="13" t="s">
        <v>134</v>
      </c>
      <c r="C85" s="11" t="s">
        <v>135</v>
      </c>
      <c r="D85" s="40" t="s">
        <v>267</v>
      </c>
      <c r="E85" s="17">
        <f t="shared" ref="E85:E143" si="32">F85+G85+H85+I85+J85+K85+M85+N85+O85+P85+Q85+R85+S85+T85+U85+V85+W85+X85+Y85</f>
        <v>2129019.8654</v>
      </c>
      <c r="F85" s="34">
        <v>0</v>
      </c>
      <c r="G85" s="34">
        <v>0</v>
      </c>
      <c r="H85" s="44">
        <v>0</v>
      </c>
      <c r="I85" s="34">
        <v>0</v>
      </c>
      <c r="J85" s="34">
        <v>0</v>
      </c>
      <c r="K85" s="34">
        <v>0</v>
      </c>
      <c r="L85" s="35">
        <v>0</v>
      </c>
      <c r="M85" s="34">
        <v>0</v>
      </c>
      <c r="N85" s="34">
        <v>2035461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34">
        <v>50000</v>
      </c>
      <c r="V85" s="34">
        <f t="shared" ref="V85:V144" si="33">(F85+G85+H85+I85+J85+K85+M85+N85+O85+P85+Q85+R85+S85+T85)*2.14%</f>
        <v>43558.865400000002</v>
      </c>
      <c r="W85" s="25">
        <v>0</v>
      </c>
      <c r="X85" s="25">
        <v>0</v>
      </c>
      <c r="Y85" s="25">
        <v>0</v>
      </c>
    </row>
    <row r="86" spans="1:370" s="103" customFormat="1" ht="35.1" customHeight="1" x14ac:dyDescent="0.25">
      <c r="A86" s="13">
        <f t="shared" si="30"/>
        <v>2</v>
      </c>
      <c r="B86" s="13" t="s">
        <v>134</v>
      </c>
      <c r="C86" s="40" t="s">
        <v>137</v>
      </c>
      <c r="D86" s="40" t="s">
        <v>267</v>
      </c>
      <c r="E86" s="17">
        <f t="shared" si="32"/>
        <v>10116705.948799999</v>
      </c>
      <c r="F86" s="34">
        <v>0</v>
      </c>
      <c r="G86" s="34">
        <v>0</v>
      </c>
      <c r="H86" s="44">
        <v>0</v>
      </c>
      <c r="I86" s="34">
        <v>0</v>
      </c>
      <c r="J86" s="34">
        <v>0</v>
      </c>
      <c r="K86" s="34">
        <v>0</v>
      </c>
      <c r="L86" s="35">
        <v>0</v>
      </c>
      <c r="M86" s="34">
        <v>0</v>
      </c>
      <c r="N86" s="34">
        <v>9855792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34">
        <v>50000</v>
      </c>
      <c r="V86" s="34">
        <f t="shared" si="33"/>
        <v>210913.94880000001</v>
      </c>
      <c r="W86" s="25">
        <v>0</v>
      </c>
      <c r="X86" s="25">
        <v>0</v>
      </c>
      <c r="Y86" s="25">
        <v>0</v>
      </c>
    </row>
    <row r="87" spans="1:370" s="103" customFormat="1" ht="35.1" customHeight="1" x14ac:dyDescent="0.25">
      <c r="A87" s="13">
        <f t="shared" si="30"/>
        <v>3</v>
      </c>
      <c r="B87" s="13" t="s">
        <v>134</v>
      </c>
      <c r="C87" s="11" t="s">
        <v>138</v>
      </c>
      <c r="D87" s="40" t="s">
        <v>267</v>
      </c>
      <c r="E87" s="17">
        <f t="shared" si="32"/>
        <v>5594052.9743999997</v>
      </c>
      <c r="F87" s="34">
        <v>0</v>
      </c>
      <c r="G87" s="34">
        <v>0</v>
      </c>
      <c r="H87" s="44">
        <v>0</v>
      </c>
      <c r="I87" s="34">
        <v>0</v>
      </c>
      <c r="J87" s="34">
        <v>0</v>
      </c>
      <c r="K87" s="34">
        <v>0</v>
      </c>
      <c r="L87" s="35">
        <v>0</v>
      </c>
      <c r="M87" s="34">
        <v>0</v>
      </c>
      <c r="N87" s="34">
        <v>5427896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34">
        <v>50000</v>
      </c>
      <c r="V87" s="34">
        <f t="shared" si="33"/>
        <v>116156.97440000001</v>
      </c>
      <c r="W87" s="25">
        <v>0</v>
      </c>
      <c r="X87" s="25">
        <v>0</v>
      </c>
      <c r="Y87" s="25">
        <v>0</v>
      </c>
    </row>
    <row r="88" spans="1:370" s="103" customFormat="1" ht="35.1" customHeight="1" x14ac:dyDescent="0.25">
      <c r="A88" s="13">
        <f t="shared" si="30"/>
        <v>4</v>
      </c>
      <c r="B88" s="13" t="s">
        <v>139</v>
      </c>
      <c r="C88" s="11" t="s">
        <v>140</v>
      </c>
      <c r="D88" s="40" t="s">
        <v>267</v>
      </c>
      <c r="E88" s="17">
        <f t="shared" si="32"/>
        <v>2960627.8115599998</v>
      </c>
      <c r="F88" s="34">
        <v>0</v>
      </c>
      <c r="G88" s="34">
        <v>0</v>
      </c>
      <c r="H88" s="44">
        <v>0</v>
      </c>
      <c r="I88" s="34">
        <v>0</v>
      </c>
      <c r="J88" s="34">
        <v>0</v>
      </c>
      <c r="K88" s="34">
        <v>0</v>
      </c>
      <c r="L88" s="35">
        <v>0</v>
      </c>
      <c r="M88" s="34">
        <v>0</v>
      </c>
      <c r="N88" s="34">
        <v>2849645.4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34">
        <v>50000</v>
      </c>
      <c r="V88" s="34">
        <f t="shared" si="33"/>
        <v>60982.411560000008</v>
      </c>
      <c r="W88" s="25">
        <v>0</v>
      </c>
      <c r="X88" s="25">
        <v>0</v>
      </c>
      <c r="Y88" s="25">
        <v>0</v>
      </c>
    </row>
    <row r="89" spans="1:370" s="103" customFormat="1" ht="35.1" customHeight="1" x14ac:dyDescent="0.25">
      <c r="A89" s="13">
        <f t="shared" si="30"/>
        <v>5</v>
      </c>
      <c r="B89" s="13" t="s">
        <v>139</v>
      </c>
      <c r="C89" s="11" t="s">
        <v>141</v>
      </c>
      <c r="D89" s="40" t="s">
        <v>267</v>
      </c>
      <c r="E89" s="17">
        <f t="shared" si="32"/>
        <v>2960627.8115599998</v>
      </c>
      <c r="F89" s="34">
        <v>0</v>
      </c>
      <c r="G89" s="34">
        <v>0</v>
      </c>
      <c r="H89" s="44">
        <v>0</v>
      </c>
      <c r="I89" s="34">
        <v>0</v>
      </c>
      <c r="J89" s="34">
        <v>0</v>
      </c>
      <c r="K89" s="34">
        <v>0</v>
      </c>
      <c r="L89" s="35">
        <v>0</v>
      </c>
      <c r="M89" s="34">
        <v>0</v>
      </c>
      <c r="N89" s="34">
        <v>2849645.4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34">
        <v>50000</v>
      </c>
      <c r="V89" s="34">
        <f t="shared" si="33"/>
        <v>60982.411560000008</v>
      </c>
      <c r="W89" s="25">
        <v>0</v>
      </c>
      <c r="X89" s="25">
        <v>0</v>
      </c>
      <c r="Y89" s="25">
        <v>0</v>
      </c>
    </row>
    <row r="90" spans="1:370" s="103" customFormat="1" ht="35.1" customHeight="1" x14ac:dyDescent="0.25">
      <c r="A90" s="13">
        <f t="shared" si="30"/>
        <v>6</v>
      </c>
      <c r="B90" s="13" t="s">
        <v>142</v>
      </c>
      <c r="C90" s="40" t="s">
        <v>143</v>
      </c>
      <c r="D90" s="40" t="s">
        <v>267</v>
      </c>
      <c r="E90" s="17">
        <f t="shared" si="32"/>
        <v>8366079.4616</v>
      </c>
      <c r="F90" s="34">
        <v>0</v>
      </c>
      <c r="G90" s="34">
        <v>0</v>
      </c>
      <c r="H90" s="44">
        <v>0</v>
      </c>
      <c r="I90" s="34">
        <v>0</v>
      </c>
      <c r="J90" s="34">
        <v>0</v>
      </c>
      <c r="K90" s="34">
        <v>0</v>
      </c>
      <c r="L90" s="35">
        <v>0</v>
      </c>
      <c r="M90" s="34">
        <v>0</v>
      </c>
      <c r="N90" s="34">
        <v>8141844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34">
        <v>50000</v>
      </c>
      <c r="V90" s="34">
        <f t="shared" si="33"/>
        <v>174235.46160000001</v>
      </c>
      <c r="W90" s="25">
        <v>0</v>
      </c>
      <c r="X90" s="25">
        <v>0</v>
      </c>
      <c r="Y90" s="25">
        <v>0</v>
      </c>
    </row>
    <row r="91" spans="1:370" s="103" customFormat="1" ht="35.1" customHeight="1" x14ac:dyDescent="0.25">
      <c r="A91" s="13">
        <f t="shared" si="30"/>
        <v>7</v>
      </c>
      <c r="B91" s="13" t="s">
        <v>144</v>
      </c>
      <c r="C91" s="13" t="s">
        <v>145</v>
      </c>
      <c r="D91" s="40" t="s">
        <v>267</v>
      </c>
      <c r="E91" s="17">
        <f t="shared" si="32"/>
        <v>3529812.6</v>
      </c>
      <c r="F91" s="34">
        <v>0</v>
      </c>
      <c r="G91" s="34">
        <v>0</v>
      </c>
      <c r="H91" s="44">
        <v>0</v>
      </c>
      <c r="I91" s="34">
        <v>0</v>
      </c>
      <c r="J91" s="34">
        <v>0</v>
      </c>
      <c r="K91" s="34">
        <v>0</v>
      </c>
      <c r="L91" s="35">
        <v>1</v>
      </c>
      <c r="M91" s="34">
        <f>3309000*L91</f>
        <v>3309000</v>
      </c>
      <c r="N91" s="34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34">
        <v>150000</v>
      </c>
      <c r="V91" s="34">
        <f t="shared" si="33"/>
        <v>70812.600000000006</v>
      </c>
      <c r="W91" s="25">
        <v>0</v>
      </c>
      <c r="X91" s="25">
        <v>0</v>
      </c>
      <c r="Y91" s="25">
        <v>0</v>
      </c>
    </row>
    <row r="92" spans="1:370" s="103" customFormat="1" ht="35.1" customHeight="1" x14ac:dyDescent="0.25">
      <c r="A92" s="13">
        <f t="shared" si="30"/>
        <v>8</v>
      </c>
      <c r="B92" s="11" t="s">
        <v>146</v>
      </c>
      <c r="C92" s="11" t="s">
        <v>147</v>
      </c>
      <c r="D92" s="40" t="s">
        <v>267</v>
      </c>
      <c r="E92" s="17">
        <f t="shared" si="32"/>
        <v>3168529.7980999998</v>
      </c>
      <c r="F92" s="34">
        <v>0</v>
      </c>
      <c r="G92" s="34">
        <v>0</v>
      </c>
      <c r="H92" s="44">
        <v>0</v>
      </c>
      <c r="I92" s="34">
        <v>0</v>
      </c>
      <c r="J92" s="34">
        <v>0</v>
      </c>
      <c r="K92" s="34">
        <v>0</v>
      </c>
      <c r="L92" s="35">
        <v>0</v>
      </c>
      <c r="M92" s="34">
        <v>0</v>
      </c>
      <c r="N92" s="34">
        <v>3053191.5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34">
        <v>50000</v>
      </c>
      <c r="V92" s="34">
        <f t="shared" si="33"/>
        <v>65338.298100000007</v>
      </c>
      <c r="W92" s="25">
        <v>0</v>
      </c>
      <c r="X92" s="25">
        <v>0</v>
      </c>
      <c r="Y92" s="25">
        <v>0</v>
      </c>
    </row>
    <row r="93" spans="1:370" s="103" customFormat="1" ht="35.1" customHeight="1" x14ac:dyDescent="0.25">
      <c r="A93" s="13">
        <f t="shared" si="30"/>
        <v>9</v>
      </c>
      <c r="B93" s="11" t="s">
        <v>146</v>
      </c>
      <c r="C93" s="40" t="s">
        <v>148</v>
      </c>
      <c r="D93" s="40" t="s">
        <v>267</v>
      </c>
      <c r="E93" s="17">
        <f t="shared" si="32"/>
        <v>20428875.600000001</v>
      </c>
      <c r="F93" s="34">
        <v>0</v>
      </c>
      <c r="G93" s="34">
        <v>0</v>
      </c>
      <c r="H93" s="44">
        <v>0</v>
      </c>
      <c r="I93" s="34">
        <v>0</v>
      </c>
      <c r="J93" s="34">
        <v>0</v>
      </c>
      <c r="K93" s="34">
        <v>0</v>
      </c>
      <c r="L93" s="35">
        <v>6</v>
      </c>
      <c r="M93" s="34">
        <f t="shared" ref="M93:M99" si="34">3309000*L93</f>
        <v>19854000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34">
        <v>150000</v>
      </c>
      <c r="V93" s="34">
        <f t="shared" si="33"/>
        <v>424875.60000000003</v>
      </c>
      <c r="W93" s="25">
        <v>0</v>
      </c>
      <c r="X93" s="25">
        <v>0</v>
      </c>
      <c r="Y93" s="25">
        <v>0</v>
      </c>
    </row>
    <row r="94" spans="1:370" s="103" customFormat="1" ht="35.1" customHeight="1" x14ac:dyDescent="0.25">
      <c r="A94" s="13">
        <f t="shared" si="30"/>
        <v>10</v>
      </c>
      <c r="B94" s="13" t="s">
        <v>149</v>
      </c>
      <c r="C94" s="13" t="s">
        <v>150</v>
      </c>
      <c r="D94" s="13" t="s">
        <v>267</v>
      </c>
      <c r="E94" s="17">
        <f t="shared" si="32"/>
        <v>6909625.2000000002</v>
      </c>
      <c r="F94" s="34">
        <v>0</v>
      </c>
      <c r="G94" s="34">
        <v>0</v>
      </c>
      <c r="H94" s="44">
        <v>0</v>
      </c>
      <c r="I94" s="34">
        <v>0</v>
      </c>
      <c r="J94" s="34">
        <v>0</v>
      </c>
      <c r="K94" s="34">
        <v>0</v>
      </c>
      <c r="L94" s="35">
        <v>2</v>
      </c>
      <c r="M94" s="34">
        <f t="shared" si="34"/>
        <v>6618000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34">
        <v>150000</v>
      </c>
      <c r="V94" s="34">
        <f t="shared" si="33"/>
        <v>141625.20000000001</v>
      </c>
      <c r="W94" s="25">
        <v>0</v>
      </c>
      <c r="X94" s="25">
        <v>0</v>
      </c>
      <c r="Y94" s="25">
        <v>0</v>
      </c>
    </row>
    <row r="95" spans="1:370" s="103" customFormat="1" ht="35.1" customHeight="1" x14ac:dyDescent="0.25">
      <c r="A95" s="13">
        <f t="shared" si="30"/>
        <v>11</v>
      </c>
      <c r="B95" s="13" t="s">
        <v>144</v>
      </c>
      <c r="C95" s="13" t="s">
        <v>151</v>
      </c>
      <c r="D95" s="40" t="s">
        <v>267</v>
      </c>
      <c r="E95" s="17">
        <f t="shared" si="32"/>
        <v>3529812.6</v>
      </c>
      <c r="F95" s="34">
        <v>0</v>
      </c>
      <c r="G95" s="34">
        <v>0</v>
      </c>
      <c r="H95" s="44">
        <v>0</v>
      </c>
      <c r="I95" s="34">
        <v>0</v>
      </c>
      <c r="J95" s="34">
        <v>0</v>
      </c>
      <c r="K95" s="34">
        <v>0</v>
      </c>
      <c r="L95" s="35">
        <v>1</v>
      </c>
      <c r="M95" s="34">
        <f t="shared" si="34"/>
        <v>3309000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34">
        <v>150000</v>
      </c>
      <c r="V95" s="34">
        <f t="shared" si="33"/>
        <v>70812.600000000006</v>
      </c>
      <c r="W95" s="25">
        <v>0</v>
      </c>
      <c r="X95" s="25">
        <v>0</v>
      </c>
      <c r="Y95" s="25">
        <v>0</v>
      </c>
    </row>
    <row r="96" spans="1:370" s="103" customFormat="1" ht="35.1" customHeight="1" x14ac:dyDescent="0.25">
      <c r="A96" s="13">
        <f t="shared" si="30"/>
        <v>12</v>
      </c>
      <c r="B96" s="13" t="s">
        <v>139</v>
      </c>
      <c r="C96" s="13" t="s">
        <v>152</v>
      </c>
      <c r="D96" s="40" t="s">
        <v>267</v>
      </c>
      <c r="E96" s="17">
        <f t="shared" si="32"/>
        <v>3529812.6</v>
      </c>
      <c r="F96" s="34">
        <v>0</v>
      </c>
      <c r="G96" s="34">
        <v>0</v>
      </c>
      <c r="H96" s="44">
        <v>0</v>
      </c>
      <c r="I96" s="34">
        <v>0</v>
      </c>
      <c r="J96" s="34">
        <v>0</v>
      </c>
      <c r="K96" s="34">
        <v>0</v>
      </c>
      <c r="L96" s="35">
        <v>1</v>
      </c>
      <c r="M96" s="34">
        <f t="shared" si="34"/>
        <v>3309000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34">
        <v>150000</v>
      </c>
      <c r="V96" s="34">
        <f t="shared" si="33"/>
        <v>70812.600000000006</v>
      </c>
      <c r="W96" s="25">
        <v>0</v>
      </c>
      <c r="X96" s="25">
        <v>0</v>
      </c>
      <c r="Y96" s="25">
        <v>0</v>
      </c>
    </row>
    <row r="97" spans="1:25" s="103" customFormat="1" ht="35.1" customHeight="1" x14ac:dyDescent="0.25">
      <c r="A97" s="13">
        <f t="shared" si="30"/>
        <v>13</v>
      </c>
      <c r="B97" s="13" t="s">
        <v>139</v>
      </c>
      <c r="C97" s="40" t="s">
        <v>153</v>
      </c>
      <c r="D97" s="40" t="s">
        <v>267</v>
      </c>
      <c r="E97" s="17">
        <f t="shared" si="32"/>
        <v>8366079.4616</v>
      </c>
      <c r="F97" s="34">
        <v>0</v>
      </c>
      <c r="G97" s="34">
        <v>0</v>
      </c>
      <c r="H97" s="44">
        <v>0</v>
      </c>
      <c r="I97" s="34">
        <v>0</v>
      </c>
      <c r="J97" s="34">
        <v>0</v>
      </c>
      <c r="K97" s="34">
        <v>0</v>
      </c>
      <c r="L97" s="35">
        <v>0</v>
      </c>
      <c r="M97" s="34">
        <v>0</v>
      </c>
      <c r="N97" s="34">
        <v>8141844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34">
        <v>50000</v>
      </c>
      <c r="V97" s="34">
        <f t="shared" si="33"/>
        <v>174235.46160000001</v>
      </c>
      <c r="W97" s="25">
        <v>0</v>
      </c>
      <c r="X97" s="25">
        <v>0</v>
      </c>
      <c r="Y97" s="25">
        <v>0</v>
      </c>
    </row>
    <row r="98" spans="1:25" s="103" customFormat="1" ht="35.1" customHeight="1" x14ac:dyDescent="0.25">
      <c r="A98" s="13">
        <f t="shared" si="30"/>
        <v>14</v>
      </c>
      <c r="B98" s="13" t="s">
        <v>134</v>
      </c>
      <c r="C98" s="13" t="s">
        <v>154</v>
      </c>
      <c r="D98" s="40" t="s">
        <v>267</v>
      </c>
      <c r="E98" s="17">
        <f t="shared" si="32"/>
        <v>200000</v>
      </c>
      <c r="F98" s="34">
        <v>0</v>
      </c>
      <c r="G98" s="34">
        <v>0</v>
      </c>
      <c r="H98" s="44">
        <v>0</v>
      </c>
      <c r="I98" s="34">
        <v>0</v>
      </c>
      <c r="J98" s="34">
        <v>0</v>
      </c>
      <c r="K98" s="34">
        <v>0</v>
      </c>
      <c r="L98" s="35">
        <v>0</v>
      </c>
      <c r="M98" s="34">
        <v>0</v>
      </c>
      <c r="N98" s="34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34">
        <v>0</v>
      </c>
      <c r="V98" s="34">
        <f t="shared" si="33"/>
        <v>0</v>
      </c>
      <c r="W98" s="34">
        <v>200000</v>
      </c>
      <c r="X98" s="25">
        <v>0</v>
      </c>
      <c r="Y98" s="25">
        <v>0</v>
      </c>
    </row>
    <row r="99" spans="1:25" s="103" customFormat="1" ht="35.1" customHeight="1" x14ac:dyDescent="0.25">
      <c r="A99" s="13">
        <f t="shared" si="30"/>
        <v>15</v>
      </c>
      <c r="B99" s="11" t="s">
        <v>146</v>
      </c>
      <c r="C99" s="13" t="s">
        <v>155</v>
      </c>
      <c r="D99" s="40" t="s">
        <v>267</v>
      </c>
      <c r="E99" s="17">
        <f t="shared" si="32"/>
        <v>6909625.2000000002</v>
      </c>
      <c r="F99" s="34">
        <v>0</v>
      </c>
      <c r="G99" s="34">
        <v>0</v>
      </c>
      <c r="H99" s="44">
        <v>0</v>
      </c>
      <c r="I99" s="34">
        <v>0</v>
      </c>
      <c r="J99" s="34">
        <v>0</v>
      </c>
      <c r="K99" s="34">
        <v>0</v>
      </c>
      <c r="L99" s="35">
        <v>2</v>
      </c>
      <c r="M99" s="34">
        <f t="shared" si="34"/>
        <v>6618000</v>
      </c>
      <c r="N99" s="34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34">
        <v>150000</v>
      </c>
      <c r="V99" s="34">
        <f t="shared" si="33"/>
        <v>141625.20000000001</v>
      </c>
      <c r="W99" s="34">
        <v>0</v>
      </c>
      <c r="X99" s="25">
        <v>0</v>
      </c>
      <c r="Y99" s="25">
        <v>0</v>
      </c>
    </row>
    <row r="100" spans="1:25" s="103" customFormat="1" ht="35.1" customHeight="1" x14ac:dyDescent="0.25">
      <c r="A100" s="13">
        <f t="shared" si="30"/>
        <v>16</v>
      </c>
      <c r="B100" s="13" t="s">
        <v>144</v>
      </c>
      <c r="C100" s="40" t="s">
        <v>156</v>
      </c>
      <c r="D100" s="40" t="s">
        <v>267</v>
      </c>
      <c r="E100" s="17">
        <f t="shared" si="32"/>
        <v>7301025.6799999997</v>
      </c>
      <c r="F100" s="34">
        <v>0</v>
      </c>
      <c r="G100" s="34">
        <v>0</v>
      </c>
      <c r="H100" s="44">
        <v>0</v>
      </c>
      <c r="I100" s="34">
        <v>0</v>
      </c>
      <c r="J100" s="34">
        <v>0</v>
      </c>
      <c r="K100" s="34">
        <v>0</v>
      </c>
      <c r="L100" s="35">
        <v>0</v>
      </c>
      <c r="M100" s="34">
        <v>0</v>
      </c>
      <c r="N100" s="34">
        <v>0</v>
      </c>
      <c r="O100" s="34">
        <v>0</v>
      </c>
      <c r="P100" s="34">
        <v>3501200</v>
      </c>
      <c r="Q100" s="25">
        <v>0</v>
      </c>
      <c r="R100" s="34">
        <v>1000000</v>
      </c>
      <c r="S100" s="34">
        <v>2500000</v>
      </c>
      <c r="T100" s="25">
        <v>0</v>
      </c>
      <c r="U100" s="34">
        <v>150000</v>
      </c>
      <c r="V100" s="34">
        <f t="shared" si="33"/>
        <v>149825.68000000002</v>
      </c>
      <c r="W100" s="34">
        <v>0</v>
      </c>
      <c r="X100" s="25">
        <v>0</v>
      </c>
      <c r="Y100" s="25">
        <v>0</v>
      </c>
    </row>
    <row r="101" spans="1:25" s="103" customFormat="1" ht="35.1" customHeight="1" x14ac:dyDescent="0.25">
      <c r="A101" s="13">
        <f t="shared" si="30"/>
        <v>17</v>
      </c>
      <c r="B101" s="13" t="s">
        <v>149</v>
      </c>
      <c r="C101" s="40" t="s">
        <v>157</v>
      </c>
      <c r="D101" s="40" t="s">
        <v>267</v>
      </c>
      <c r="E101" s="17">
        <f t="shared" si="32"/>
        <v>13669250.4</v>
      </c>
      <c r="F101" s="34">
        <v>0</v>
      </c>
      <c r="G101" s="34">
        <v>0</v>
      </c>
      <c r="H101" s="44">
        <v>0</v>
      </c>
      <c r="I101" s="34">
        <v>0</v>
      </c>
      <c r="J101" s="34">
        <v>0</v>
      </c>
      <c r="K101" s="34">
        <v>0</v>
      </c>
      <c r="L101" s="35">
        <v>4</v>
      </c>
      <c r="M101" s="34">
        <f t="shared" ref="M101:M133" si="35">3309000*L101</f>
        <v>13236000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25">
        <v>0</v>
      </c>
      <c r="U101" s="34">
        <v>150000</v>
      </c>
      <c r="V101" s="34">
        <f t="shared" si="33"/>
        <v>283250.40000000002</v>
      </c>
      <c r="W101" s="34">
        <v>0</v>
      </c>
      <c r="X101" s="25">
        <v>0</v>
      </c>
      <c r="Y101" s="25">
        <v>0</v>
      </c>
    </row>
    <row r="102" spans="1:25" s="103" customFormat="1" ht="35.1" customHeight="1" x14ac:dyDescent="0.25">
      <c r="A102" s="13">
        <f t="shared" ref="A102:A164" si="36">A101+1</f>
        <v>18</v>
      </c>
      <c r="B102" s="13" t="s">
        <v>149</v>
      </c>
      <c r="C102" s="40" t="s">
        <v>158</v>
      </c>
      <c r="D102" s="40" t="s">
        <v>267</v>
      </c>
      <c r="E102" s="17">
        <f t="shared" si="32"/>
        <v>13669250.4</v>
      </c>
      <c r="F102" s="34">
        <v>0</v>
      </c>
      <c r="G102" s="34">
        <v>0</v>
      </c>
      <c r="H102" s="44">
        <v>0</v>
      </c>
      <c r="I102" s="34">
        <v>0</v>
      </c>
      <c r="J102" s="34">
        <v>0</v>
      </c>
      <c r="K102" s="34">
        <v>0</v>
      </c>
      <c r="L102" s="35">
        <v>4</v>
      </c>
      <c r="M102" s="34">
        <f t="shared" si="35"/>
        <v>13236000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25">
        <v>0</v>
      </c>
      <c r="U102" s="34">
        <v>150000</v>
      </c>
      <c r="V102" s="34">
        <f t="shared" si="33"/>
        <v>283250.40000000002</v>
      </c>
      <c r="W102" s="34">
        <v>0</v>
      </c>
      <c r="X102" s="25">
        <v>0</v>
      </c>
      <c r="Y102" s="25">
        <v>0</v>
      </c>
    </row>
    <row r="103" spans="1:25" s="103" customFormat="1" ht="35.1" customHeight="1" x14ac:dyDescent="0.25">
      <c r="A103" s="13">
        <f t="shared" si="36"/>
        <v>19</v>
      </c>
      <c r="B103" s="13" t="s">
        <v>159</v>
      </c>
      <c r="C103" s="40" t="s">
        <v>160</v>
      </c>
      <c r="D103" s="40" t="s">
        <v>267</v>
      </c>
      <c r="E103" s="17">
        <f t="shared" si="32"/>
        <v>6287059.5961999996</v>
      </c>
      <c r="F103" s="34">
        <v>0</v>
      </c>
      <c r="G103" s="34">
        <v>0</v>
      </c>
      <c r="H103" s="44">
        <v>0</v>
      </c>
      <c r="I103" s="34">
        <v>0</v>
      </c>
      <c r="J103" s="34">
        <v>0</v>
      </c>
      <c r="K103" s="34">
        <v>0</v>
      </c>
      <c r="L103" s="35">
        <v>0</v>
      </c>
      <c r="M103" s="34">
        <v>0</v>
      </c>
      <c r="N103" s="34">
        <v>6106383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25">
        <v>0</v>
      </c>
      <c r="U103" s="34">
        <v>50000</v>
      </c>
      <c r="V103" s="34">
        <f t="shared" si="33"/>
        <v>130676.59620000001</v>
      </c>
      <c r="W103" s="34">
        <v>0</v>
      </c>
      <c r="X103" s="25">
        <v>0</v>
      </c>
      <c r="Y103" s="25">
        <v>0</v>
      </c>
    </row>
    <row r="104" spans="1:25" s="103" customFormat="1" ht="35.1" customHeight="1" x14ac:dyDescent="0.25">
      <c r="A104" s="13">
        <f t="shared" si="36"/>
        <v>20</v>
      </c>
      <c r="B104" s="13" t="s">
        <v>159</v>
      </c>
      <c r="C104" s="40" t="s">
        <v>161</v>
      </c>
      <c r="D104" s="40" t="s">
        <v>267</v>
      </c>
      <c r="E104" s="17">
        <f t="shared" si="32"/>
        <v>6287059.5961999996</v>
      </c>
      <c r="F104" s="34">
        <v>0</v>
      </c>
      <c r="G104" s="34">
        <v>0</v>
      </c>
      <c r="H104" s="44">
        <v>0</v>
      </c>
      <c r="I104" s="34">
        <v>0</v>
      </c>
      <c r="J104" s="34">
        <v>0</v>
      </c>
      <c r="K104" s="34">
        <v>0</v>
      </c>
      <c r="L104" s="35">
        <v>0</v>
      </c>
      <c r="M104" s="34">
        <v>0</v>
      </c>
      <c r="N104" s="34">
        <v>6106383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25">
        <v>0</v>
      </c>
      <c r="U104" s="34">
        <v>50000</v>
      </c>
      <c r="V104" s="34">
        <f t="shared" si="33"/>
        <v>130676.59620000001</v>
      </c>
      <c r="W104" s="34">
        <v>0</v>
      </c>
      <c r="X104" s="25">
        <v>0</v>
      </c>
      <c r="Y104" s="25">
        <v>0</v>
      </c>
    </row>
    <row r="105" spans="1:25" s="103" customFormat="1" ht="35.1" customHeight="1" x14ac:dyDescent="0.25">
      <c r="A105" s="13">
        <f t="shared" si="36"/>
        <v>21</v>
      </c>
      <c r="B105" s="13" t="s">
        <v>149</v>
      </c>
      <c r="C105" s="11" t="s">
        <v>162</v>
      </c>
      <c r="D105" s="40" t="s">
        <v>267</v>
      </c>
      <c r="E105" s="17">
        <f t="shared" si="32"/>
        <v>6980066.2180000003</v>
      </c>
      <c r="F105" s="34">
        <v>0</v>
      </c>
      <c r="G105" s="34">
        <v>0</v>
      </c>
      <c r="H105" s="44">
        <v>0</v>
      </c>
      <c r="I105" s="34">
        <v>0</v>
      </c>
      <c r="J105" s="34">
        <v>0</v>
      </c>
      <c r="K105" s="34">
        <v>0</v>
      </c>
      <c r="L105" s="35">
        <v>0</v>
      </c>
      <c r="M105" s="34">
        <v>0</v>
      </c>
      <c r="N105" s="34">
        <v>6784870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25">
        <v>0</v>
      </c>
      <c r="U105" s="34">
        <v>50000</v>
      </c>
      <c r="V105" s="34">
        <f t="shared" si="33"/>
        <v>145196.21800000002</v>
      </c>
      <c r="W105" s="34">
        <v>0</v>
      </c>
      <c r="X105" s="25">
        <v>0</v>
      </c>
      <c r="Y105" s="25">
        <v>0</v>
      </c>
    </row>
    <row r="106" spans="1:25" s="103" customFormat="1" ht="35.1" customHeight="1" x14ac:dyDescent="0.25">
      <c r="A106" s="13">
        <f t="shared" si="36"/>
        <v>22</v>
      </c>
      <c r="B106" s="13" t="s">
        <v>142</v>
      </c>
      <c r="C106" s="13" t="s">
        <v>163</v>
      </c>
      <c r="D106" s="13" t="s">
        <v>280</v>
      </c>
      <c r="E106" s="17">
        <f t="shared" si="32"/>
        <v>200000</v>
      </c>
      <c r="F106" s="34">
        <v>0</v>
      </c>
      <c r="G106" s="34">
        <v>0</v>
      </c>
      <c r="H106" s="44">
        <v>0</v>
      </c>
      <c r="I106" s="34">
        <v>0</v>
      </c>
      <c r="J106" s="34">
        <v>0</v>
      </c>
      <c r="K106" s="34">
        <v>0</v>
      </c>
      <c r="L106" s="35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25">
        <v>0</v>
      </c>
      <c r="U106" s="34">
        <v>0</v>
      </c>
      <c r="V106" s="34">
        <f t="shared" si="33"/>
        <v>0</v>
      </c>
      <c r="W106" s="34">
        <v>200000</v>
      </c>
      <c r="X106" s="25">
        <v>0</v>
      </c>
      <c r="Y106" s="25">
        <v>0</v>
      </c>
    </row>
    <row r="107" spans="1:25" s="103" customFormat="1" ht="35.1" customHeight="1" x14ac:dyDescent="0.25">
      <c r="A107" s="13">
        <f t="shared" si="36"/>
        <v>23</v>
      </c>
      <c r="B107" s="13" t="s">
        <v>149</v>
      </c>
      <c r="C107" s="13" t="s">
        <v>164</v>
      </c>
      <c r="D107" s="40" t="s">
        <v>267</v>
      </c>
      <c r="E107" s="17">
        <f t="shared" si="32"/>
        <v>200000</v>
      </c>
      <c r="F107" s="34">
        <v>0</v>
      </c>
      <c r="G107" s="34">
        <v>0</v>
      </c>
      <c r="H107" s="44">
        <v>0</v>
      </c>
      <c r="I107" s="34">
        <v>0</v>
      </c>
      <c r="J107" s="34">
        <v>0</v>
      </c>
      <c r="K107" s="34">
        <v>0</v>
      </c>
      <c r="L107" s="35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25">
        <v>0</v>
      </c>
      <c r="U107" s="34">
        <v>0</v>
      </c>
      <c r="V107" s="34">
        <f t="shared" si="33"/>
        <v>0</v>
      </c>
      <c r="W107" s="34">
        <v>200000</v>
      </c>
      <c r="X107" s="25">
        <v>0</v>
      </c>
      <c r="Y107" s="25">
        <v>0</v>
      </c>
    </row>
    <row r="108" spans="1:25" s="103" customFormat="1" ht="35.1" customHeight="1" x14ac:dyDescent="0.25">
      <c r="A108" s="13">
        <f t="shared" si="36"/>
        <v>24</v>
      </c>
      <c r="B108" s="13" t="s">
        <v>149</v>
      </c>
      <c r="C108" s="13" t="s">
        <v>166</v>
      </c>
      <c r="D108" s="13" t="s">
        <v>267</v>
      </c>
      <c r="E108" s="17">
        <f t="shared" si="32"/>
        <v>3529812.6</v>
      </c>
      <c r="F108" s="34">
        <v>0</v>
      </c>
      <c r="G108" s="34">
        <v>0</v>
      </c>
      <c r="H108" s="44">
        <v>0</v>
      </c>
      <c r="I108" s="34">
        <v>0</v>
      </c>
      <c r="J108" s="34">
        <v>0</v>
      </c>
      <c r="K108" s="34">
        <v>0</v>
      </c>
      <c r="L108" s="35">
        <v>1</v>
      </c>
      <c r="M108" s="34">
        <f t="shared" si="35"/>
        <v>3309000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25">
        <v>0</v>
      </c>
      <c r="U108" s="34">
        <v>150000</v>
      </c>
      <c r="V108" s="34">
        <f t="shared" si="33"/>
        <v>70812.600000000006</v>
      </c>
      <c r="W108" s="34">
        <v>0</v>
      </c>
      <c r="X108" s="25">
        <v>0</v>
      </c>
      <c r="Y108" s="25">
        <v>0</v>
      </c>
    </row>
    <row r="109" spans="1:25" s="103" customFormat="1" ht="35.1" customHeight="1" x14ac:dyDescent="0.25">
      <c r="A109" s="13">
        <f t="shared" si="36"/>
        <v>25</v>
      </c>
      <c r="B109" s="13" t="s">
        <v>144</v>
      </c>
      <c r="C109" s="13" t="s">
        <v>168</v>
      </c>
      <c r="D109" s="40" t="s">
        <v>267</v>
      </c>
      <c r="E109" s="17">
        <f t="shared" si="32"/>
        <v>23808688.199999999</v>
      </c>
      <c r="F109" s="34">
        <v>0</v>
      </c>
      <c r="G109" s="34">
        <v>0</v>
      </c>
      <c r="H109" s="44">
        <v>0</v>
      </c>
      <c r="I109" s="34">
        <v>0</v>
      </c>
      <c r="J109" s="34">
        <v>0</v>
      </c>
      <c r="K109" s="34">
        <v>0</v>
      </c>
      <c r="L109" s="35">
        <v>7</v>
      </c>
      <c r="M109" s="34">
        <f t="shared" si="35"/>
        <v>23163000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25">
        <v>0</v>
      </c>
      <c r="U109" s="34">
        <v>150000</v>
      </c>
      <c r="V109" s="34">
        <f t="shared" si="33"/>
        <v>495688.20000000007</v>
      </c>
      <c r="W109" s="34">
        <v>0</v>
      </c>
      <c r="X109" s="25">
        <v>0</v>
      </c>
      <c r="Y109" s="25">
        <v>0</v>
      </c>
    </row>
    <row r="110" spans="1:25" s="103" customFormat="1" ht="35.1" customHeight="1" x14ac:dyDescent="0.25">
      <c r="A110" s="13">
        <f t="shared" si="36"/>
        <v>26</v>
      </c>
      <c r="B110" s="11" t="s">
        <v>146</v>
      </c>
      <c r="C110" s="11" t="s">
        <v>169</v>
      </c>
      <c r="D110" s="40" t="s">
        <v>267</v>
      </c>
      <c r="E110" s="17">
        <f t="shared" si="32"/>
        <v>20428875.600000001</v>
      </c>
      <c r="F110" s="34">
        <v>0</v>
      </c>
      <c r="G110" s="34">
        <v>0</v>
      </c>
      <c r="H110" s="44">
        <v>0</v>
      </c>
      <c r="I110" s="34">
        <v>0</v>
      </c>
      <c r="J110" s="34">
        <v>0</v>
      </c>
      <c r="K110" s="34">
        <v>0</v>
      </c>
      <c r="L110" s="35">
        <v>6</v>
      </c>
      <c r="M110" s="34">
        <f t="shared" si="35"/>
        <v>19854000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25">
        <v>0</v>
      </c>
      <c r="U110" s="34">
        <v>150000</v>
      </c>
      <c r="V110" s="34">
        <f t="shared" si="33"/>
        <v>424875.60000000003</v>
      </c>
      <c r="W110" s="34">
        <v>0</v>
      </c>
      <c r="X110" s="25">
        <v>0</v>
      </c>
      <c r="Y110" s="25">
        <v>0</v>
      </c>
    </row>
    <row r="111" spans="1:25" s="103" customFormat="1" ht="35.1" customHeight="1" x14ac:dyDescent="0.25">
      <c r="A111" s="13">
        <f t="shared" si="36"/>
        <v>27</v>
      </c>
      <c r="B111" s="13" t="s">
        <v>142</v>
      </c>
      <c r="C111" s="11" t="s">
        <v>170</v>
      </c>
      <c r="D111" s="40" t="s">
        <v>267</v>
      </c>
      <c r="E111" s="17">
        <f t="shared" si="32"/>
        <v>6980066.2180000003</v>
      </c>
      <c r="F111" s="34">
        <v>0</v>
      </c>
      <c r="G111" s="34">
        <v>0</v>
      </c>
      <c r="H111" s="44">
        <v>0</v>
      </c>
      <c r="I111" s="34">
        <v>0</v>
      </c>
      <c r="J111" s="34">
        <v>0</v>
      </c>
      <c r="K111" s="34">
        <v>0</v>
      </c>
      <c r="L111" s="35">
        <v>0</v>
      </c>
      <c r="M111" s="34">
        <v>0</v>
      </c>
      <c r="N111" s="34">
        <v>6784870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25">
        <v>0</v>
      </c>
      <c r="U111" s="34">
        <v>50000</v>
      </c>
      <c r="V111" s="34">
        <f t="shared" si="33"/>
        <v>145196.21800000002</v>
      </c>
      <c r="W111" s="34">
        <v>0</v>
      </c>
      <c r="X111" s="25">
        <v>0</v>
      </c>
      <c r="Y111" s="25">
        <v>0</v>
      </c>
    </row>
    <row r="112" spans="1:25" s="103" customFormat="1" ht="35.1" customHeight="1" x14ac:dyDescent="0.25">
      <c r="A112" s="13">
        <f t="shared" si="36"/>
        <v>28</v>
      </c>
      <c r="B112" s="11" t="s">
        <v>146</v>
      </c>
      <c r="C112" s="11" t="s">
        <v>171</v>
      </c>
      <c r="D112" s="13" t="s">
        <v>280</v>
      </c>
      <c r="E112" s="17">
        <f t="shared" si="32"/>
        <v>200000</v>
      </c>
      <c r="F112" s="34">
        <v>0</v>
      </c>
      <c r="G112" s="34">
        <v>0</v>
      </c>
      <c r="H112" s="44">
        <v>0</v>
      </c>
      <c r="I112" s="34">
        <v>0</v>
      </c>
      <c r="J112" s="34">
        <v>0</v>
      </c>
      <c r="K112" s="34">
        <v>0</v>
      </c>
      <c r="L112" s="35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25">
        <v>0</v>
      </c>
      <c r="U112" s="34">
        <v>0</v>
      </c>
      <c r="V112" s="34">
        <f t="shared" si="33"/>
        <v>0</v>
      </c>
      <c r="W112" s="34">
        <v>200000</v>
      </c>
      <c r="X112" s="25">
        <v>0</v>
      </c>
      <c r="Y112" s="25">
        <v>0</v>
      </c>
    </row>
    <row r="113" spans="1:25" s="103" customFormat="1" ht="35.1" customHeight="1" x14ac:dyDescent="0.25">
      <c r="A113" s="13">
        <f t="shared" si="36"/>
        <v>29</v>
      </c>
      <c r="B113" s="13" t="s">
        <v>142</v>
      </c>
      <c r="C113" s="11" t="s">
        <v>173</v>
      </c>
      <c r="D113" s="40" t="s">
        <v>267</v>
      </c>
      <c r="E113" s="17">
        <f t="shared" si="32"/>
        <v>5594052.9743999997</v>
      </c>
      <c r="F113" s="34">
        <v>0</v>
      </c>
      <c r="G113" s="34">
        <v>0</v>
      </c>
      <c r="H113" s="44">
        <v>0</v>
      </c>
      <c r="I113" s="34">
        <v>0</v>
      </c>
      <c r="J113" s="34">
        <v>0</v>
      </c>
      <c r="K113" s="34">
        <v>0</v>
      </c>
      <c r="L113" s="35">
        <v>0</v>
      </c>
      <c r="M113" s="34">
        <v>0</v>
      </c>
      <c r="N113" s="34">
        <v>5427896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25">
        <v>0</v>
      </c>
      <c r="U113" s="34">
        <v>50000</v>
      </c>
      <c r="V113" s="34">
        <f t="shared" si="33"/>
        <v>116156.97440000001</v>
      </c>
      <c r="W113" s="34">
        <v>0</v>
      </c>
      <c r="X113" s="25">
        <v>0</v>
      </c>
      <c r="Y113" s="25">
        <v>0</v>
      </c>
    </row>
    <row r="114" spans="1:25" s="103" customFormat="1" ht="35.1" customHeight="1" x14ac:dyDescent="0.25">
      <c r="A114" s="13">
        <f t="shared" si="36"/>
        <v>30</v>
      </c>
      <c r="B114" s="13" t="s">
        <v>159</v>
      </c>
      <c r="C114" s="13" t="s">
        <v>174</v>
      </c>
      <c r="D114" s="40" t="s">
        <v>267</v>
      </c>
      <c r="E114" s="17">
        <f t="shared" si="32"/>
        <v>13669250.4</v>
      </c>
      <c r="F114" s="34">
        <v>0</v>
      </c>
      <c r="G114" s="34">
        <v>0</v>
      </c>
      <c r="H114" s="44">
        <v>0</v>
      </c>
      <c r="I114" s="34">
        <v>0</v>
      </c>
      <c r="J114" s="34">
        <v>0</v>
      </c>
      <c r="K114" s="34">
        <v>0</v>
      </c>
      <c r="L114" s="35">
        <v>4</v>
      </c>
      <c r="M114" s="34">
        <f t="shared" si="35"/>
        <v>13236000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25">
        <v>0</v>
      </c>
      <c r="U114" s="34">
        <v>150000</v>
      </c>
      <c r="V114" s="34">
        <f t="shared" si="33"/>
        <v>283250.40000000002</v>
      </c>
      <c r="W114" s="34">
        <v>0</v>
      </c>
      <c r="X114" s="25">
        <v>0</v>
      </c>
      <c r="Y114" s="25">
        <v>0</v>
      </c>
    </row>
    <row r="115" spans="1:25" s="103" customFormat="1" ht="35.1" customHeight="1" x14ac:dyDescent="0.25">
      <c r="A115" s="13">
        <f t="shared" si="36"/>
        <v>31</v>
      </c>
      <c r="B115" s="13" t="s">
        <v>139</v>
      </c>
      <c r="C115" s="13" t="s">
        <v>175</v>
      </c>
      <c r="D115" s="13" t="s">
        <v>280</v>
      </c>
      <c r="E115" s="17">
        <f t="shared" si="32"/>
        <v>200000</v>
      </c>
      <c r="F115" s="34">
        <v>0</v>
      </c>
      <c r="G115" s="34">
        <v>0</v>
      </c>
      <c r="H115" s="44">
        <v>0</v>
      </c>
      <c r="I115" s="34">
        <v>0</v>
      </c>
      <c r="J115" s="34">
        <v>0</v>
      </c>
      <c r="K115" s="34">
        <v>0</v>
      </c>
      <c r="L115" s="35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25">
        <v>0</v>
      </c>
      <c r="U115" s="34">
        <v>0</v>
      </c>
      <c r="V115" s="34">
        <f t="shared" si="33"/>
        <v>0</v>
      </c>
      <c r="W115" s="34">
        <v>200000</v>
      </c>
      <c r="X115" s="25">
        <v>0</v>
      </c>
      <c r="Y115" s="25">
        <v>0</v>
      </c>
    </row>
    <row r="116" spans="1:25" s="103" customFormat="1" ht="35.1" customHeight="1" x14ac:dyDescent="0.25">
      <c r="A116" s="13">
        <f t="shared" si="36"/>
        <v>32</v>
      </c>
      <c r="B116" s="13" t="s">
        <v>159</v>
      </c>
      <c r="C116" s="13" t="s">
        <v>176</v>
      </c>
      <c r="D116" s="13" t="s">
        <v>280</v>
      </c>
      <c r="E116" s="17">
        <f t="shared" si="32"/>
        <v>200000</v>
      </c>
      <c r="F116" s="34">
        <v>0</v>
      </c>
      <c r="G116" s="34">
        <v>0</v>
      </c>
      <c r="H116" s="44">
        <v>0</v>
      </c>
      <c r="I116" s="34">
        <v>0</v>
      </c>
      <c r="J116" s="34">
        <v>0</v>
      </c>
      <c r="K116" s="34">
        <v>0</v>
      </c>
      <c r="L116" s="35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25">
        <v>0</v>
      </c>
      <c r="U116" s="34">
        <v>0</v>
      </c>
      <c r="V116" s="34">
        <f t="shared" si="33"/>
        <v>0</v>
      </c>
      <c r="W116" s="34">
        <v>200000</v>
      </c>
      <c r="X116" s="25">
        <v>0</v>
      </c>
      <c r="Y116" s="25">
        <v>0</v>
      </c>
    </row>
    <row r="117" spans="1:25" s="103" customFormat="1" ht="35.1" customHeight="1" x14ac:dyDescent="0.25">
      <c r="A117" s="13">
        <f t="shared" si="36"/>
        <v>33</v>
      </c>
      <c r="B117" s="13" t="s">
        <v>142</v>
      </c>
      <c r="C117" s="13" t="s">
        <v>178</v>
      </c>
      <c r="D117" s="40" t="s">
        <v>267</v>
      </c>
      <c r="E117" s="17">
        <f t="shared" si="32"/>
        <v>13669250.4</v>
      </c>
      <c r="F117" s="34">
        <v>0</v>
      </c>
      <c r="G117" s="34">
        <v>0</v>
      </c>
      <c r="H117" s="44">
        <v>0</v>
      </c>
      <c r="I117" s="34">
        <v>0</v>
      </c>
      <c r="J117" s="34">
        <v>0</v>
      </c>
      <c r="K117" s="34">
        <v>0</v>
      </c>
      <c r="L117" s="35">
        <v>4</v>
      </c>
      <c r="M117" s="34">
        <f t="shared" si="35"/>
        <v>13236000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25">
        <v>0</v>
      </c>
      <c r="U117" s="34">
        <v>150000</v>
      </c>
      <c r="V117" s="34">
        <f t="shared" si="33"/>
        <v>283250.40000000002</v>
      </c>
      <c r="W117" s="25">
        <v>0</v>
      </c>
      <c r="X117" s="25">
        <v>0</v>
      </c>
      <c r="Y117" s="25">
        <v>0</v>
      </c>
    </row>
    <row r="118" spans="1:25" s="103" customFormat="1" ht="35.1" customHeight="1" x14ac:dyDescent="0.25">
      <c r="A118" s="13">
        <f t="shared" si="36"/>
        <v>34</v>
      </c>
      <c r="B118" s="13" t="s">
        <v>144</v>
      </c>
      <c r="C118" s="13" t="s">
        <v>179</v>
      </c>
      <c r="D118" s="40" t="s">
        <v>267</v>
      </c>
      <c r="E118" s="17">
        <f t="shared" si="32"/>
        <v>60986626.799999997</v>
      </c>
      <c r="F118" s="34">
        <v>0</v>
      </c>
      <c r="G118" s="34">
        <v>0</v>
      </c>
      <c r="H118" s="44">
        <v>0</v>
      </c>
      <c r="I118" s="34">
        <v>0</v>
      </c>
      <c r="J118" s="34">
        <v>0</v>
      </c>
      <c r="K118" s="34">
        <v>0</v>
      </c>
      <c r="L118" s="35">
        <v>18</v>
      </c>
      <c r="M118" s="34">
        <f t="shared" si="35"/>
        <v>59562000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25">
        <v>0</v>
      </c>
      <c r="U118" s="34">
        <v>150000</v>
      </c>
      <c r="V118" s="34">
        <f t="shared" si="33"/>
        <v>1274626.8</v>
      </c>
      <c r="W118" s="25">
        <v>0</v>
      </c>
      <c r="X118" s="25">
        <v>0</v>
      </c>
      <c r="Y118" s="25">
        <v>0</v>
      </c>
    </row>
    <row r="119" spans="1:25" s="103" customFormat="1" ht="35.1" customHeight="1" x14ac:dyDescent="0.25">
      <c r="A119" s="13">
        <f t="shared" si="36"/>
        <v>35</v>
      </c>
      <c r="B119" s="13" t="s">
        <v>139</v>
      </c>
      <c r="C119" s="40" t="s">
        <v>180</v>
      </c>
      <c r="D119" s="40" t="s">
        <v>267</v>
      </c>
      <c r="E119" s="17">
        <f t="shared" si="32"/>
        <v>11695697.2344</v>
      </c>
      <c r="F119" s="34">
        <v>0</v>
      </c>
      <c r="G119" s="34">
        <v>0</v>
      </c>
      <c r="H119" s="44">
        <v>0</v>
      </c>
      <c r="I119" s="34">
        <v>0</v>
      </c>
      <c r="J119" s="34">
        <v>0</v>
      </c>
      <c r="K119" s="34">
        <v>0</v>
      </c>
      <c r="L119" s="35">
        <v>0</v>
      </c>
      <c r="M119" s="34">
        <v>0</v>
      </c>
      <c r="N119" s="34">
        <v>5427896</v>
      </c>
      <c r="O119" s="34">
        <v>0</v>
      </c>
      <c r="P119" s="34">
        <v>3375900</v>
      </c>
      <c r="Q119" s="25">
        <v>0</v>
      </c>
      <c r="R119" s="34">
        <v>0</v>
      </c>
      <c r="S119" s="34">
        <v>2500000</v>
      </c>
      <c r="T119" s="25">
        <v>0</v>
      </c>
      <c r="U119" s="34">
        <v>150000</v>
      </c>
      <c r="V119" s="34">
        <f t="shared" si="33"/>
        <v>241901.23440000002</v>
      </c>
      <c r="W119" s="25">
        <v>0</v>
      </c>
      <c r="X119" s="25">
        <v>0</v>
      </c>
      <c r="Y119" s="25">
        <v>0</v>
      </c>
    </row>
    <row r="120" spans="1:25" s="103" customFormat="1" ht="35.1" customHeight="1" x14ac:dyDescent="0.25">
      <c r="A120" s="13">
        <f t="shared" si="36"/>
        <v>36</v>
      </c>
      <c r="B120" s="13" t="s">
        <v>139</v>
      </c>
      <c r="C120" s="40" t="s">
        <v>182</v>
      </c>
      <c r="D120" s="40" t="s">
        <v>267</v>
      </c>
      <c r="E120" s="17">
        <f t="shared" si="32"/>
        <v>7131282.7054000003</v>
      </c>
      <c r="F120" s="34">
        <v>0</v>
      </c>
      <c r="G120" s="34">
        <v>0</v>
      </c>
      <c r="H120" s="44">
        <v>0</v>
      </c>
      <c r="I120" s="34">
        <v>0</v>
      </c>
      <c r="J120" s="34">
        <v>0</v>
      </c>
      <c r="K120" s="34">
        <v>0</v>
      </c>
      <c r="L120" s="35">
        <v>0</v>
      </c>
      <c r="M120" s="34">
        <v>0</v>
      </c>
      <c r="N120" s="34">
        <v>2035461</v>
      </c>
      <c r="O120" s="34">
        <v>0</v>
      </c>
      <c r="P120" s="34">
        <v>1250600</v>
      </c>
      <c r="Q120" s="25">
        <v>0</v>
      </c>
      <c r="R120" s="34">
        <v>1000000</v>
      </c>
      <c r="S120" s="34">
        <v>2500000</v>
      </c>
      <c r="T120" s="25">
        <v>0</v>
      </c>
      <c r="U120" s="34">
        <v>200000</v>
      </c>
      <c r="V120" s="34">
        <f t="shared" si="33"/>
        <v>145221.70540000001</v>
      </c>
      <c r="W120" s="25">
        <v>0</v>
      </c>
      <c r="X120" s="25">
        <v>0</v>
      </c>
      <c r="Y120" s="25">
        <v>0</v>
      </c>
    </row>
    <row r="121" spans="1:25" s="103" customFormat="1" ht="35.1" customHeight="1" x14ac:dyDescent="0.25">
      <c r="A121" s="13">
        <f t="shared" si="36"/>
        <v>37</v>
      </c>
      <c r="B121" s="13" t="s">
        <v>144</v>
      </c>
      <c r="C121" s="13" t="s">
        <v>183</v>
      </c>
      <c r="D121" s="40" t="s">
        <v>267</v>
      </c>
      <c r="E121" s="17">
        <f t="shared" si="32"/>
        <v>3529812.6</v>
      </c>
      <c r="F121" s="34">
        <v>0</v>
      </c>
      <c r="G121" s="34">
        <v>0</v>
      </c>
      <c r="H121" s="44">
        <v>0</v>
      </c>
      <c r="I121" s="34">
        <v>0</v>
      </c>
      <c r="J121" s="34">
        <v>0</v>
      </c>
      <c r="K121" s="34">
        <v>0</v>
      </c>
      <c r="L121" s="35">
        <v>1</v>
      </c>
      <c r="M121" s="34">
        <f t="shared" si="35"/>
        <v>3309000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25">
        <v>0</v>
      </c>
      <c r="U121" s="34">
        <v>150000</v>
      </c>
      <c r="V121" s="34">
        <f t="shared" si="33"/>
        <v>70812.600000000006</v>
      </c>
      <c r="W121" s="25">
        <v>0</v>
      </c>
      <c r="X121" s="25">
        <v>0</v>
      </c>
      <c r="Y121" s="25">
        <v>0</v>
      </c>
    </row>
    <row r="122" spans="1:25" s="103" customFormat="1" ht="35.1" customHeight="1" x14ac:dyDescent="0.25">
      <c r="A122" s="13">
        <f t="shared" si="36"/>
        <v>38</v>
      </c>
      <c r="B122" s="13" t="s">
        <v>159</v>
      </c>
      <c r="C122" s="11" t="s">
        <v>184</v>
      </c>
      <c r="D122" s="40" t="s">
        <v>267</v>
      </c>
      <c r="E122" s="17">
        <f t="shared" si="32"/>
        <v>18845447.185800001</v>
      </c>
      <c r="F122" s="34">
        <v>0</v>
      </c>
      <c r="G122" s="34">
        <v>0</v>
      </c>
      <c r="H122" s="44">
        <v>0</v>
      </c>
      <c r="I122" s="34">
        <v>0</v>
      </c>
      <c r="J122" s="34">
        <v>0</v>
      </c>
      <c r="K122" s="34">
        <v>0</v>
      </c>
      <c r="L122" s="35">
        <v>0</v>
      </c>
      <c r="M122" s="34">
        <v>0</v>
      </c>
      <c r="N122" s="34">
        <v>7463357</v>
      </c>
      <c r="O122" s="34">
        <v>0</v>
      </c>
      <c r="P122" s="34">
        <v>9840390</v>
      </c>
      <c r="Q122" s="25">
        <v>0</v>
      </c>
      <c r="R122" s="34">
        <v>1000000</v>
      </c>
      <c r="S122" s="34">
        <v>0</v>
      </c>
      <c r="T122" s="25">
        <v>0</v>
      </c>
      <c r="U122" s="34">
        <v>150000</v>
      </c>
      <c r="V122" s="34">
        <f t="shared" si="33"/>
        <v>391700.18580000004</v>
      </c>
      <c r="W122" s="25">
        <v>0</v>
      </c>
      <c r="X122" s="25">
        <v>0</v>
      </c>
      <c r="Y122" s="25">
        <v>0</v>
      </c>
    </row>
    <row r="123" spans="1:25" s="103" customFormat="1" ht="35.1" customHeight="1" x14ac:dyDescent="0.25">
      <c r="A123" s="13">
        <f t="shared" si="36"/>
        <v>39</v>
      </c>
      <c r="B123" s="11" t="s">
        <v>146</v>
      </c>
      <c r="C123" s="13" t="s">
        <v>185</v>
      </c>
      <c r="D123" s="40" t="s">
        <v>267</v>
      </c>
      <c r="E123" s="17">
        <f t="shared" si="32"/>
        <v>17049063</v>
      </c>
      <c r="F123" s="34">
        <v>0</v>
      </c>
      <c r="G123" s="34">
        <v>0</v>
      </c>
      <c r="H123" s="44">
        <v>0</v>
      </c>
      <c r="I123" s="34">
        <v>0</v>
      </c>
      <c r="J123" s="34">
        <v>0</v>
      </c>
      <c r="K123" s="34">
        <v>0</v>
      </c>
      <c r="L123" s="35">
        <v>5</v>
      </c>
      <c r="M123" s="34">
        <f t="shared" si="35"/>
        <v>16545000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25">
        <v>0</v>
      </c>
      <c r="U123" s="34">
        <v>150000</v>
      </c>
      <c r="V123" s="34">
        <f t="shared" si="33"/>
        <v>354063.00000000006</v>
      </c>
      <c r="W123" s="25">
        <v>0</v>
      </c>
      <c r="X123" s="25">
        <v>0</v>
      </c>
      <c r="Y123" s="25">
        <v>0</v>
      </c>
    </row>
    <row r="124" spans="1:25" s="103" customFormat="1" ht="35.1" customHeight="1" x14ac:dyDescent="0.25">
      <c r="A124" s="13">
        <f t="shared" si="36"/>
        <v>40</v>
      </c>
      <c r="B124" s="13" t="s">
        <v>142</v>
      </c>
      <c r="C124" s="13" t="s">
        <v>186</v>
      </c>
      <c r="D124" s="40" t="s">
        <v>267</v>
      </c>
      <c r="E124" s="17">
        <f t="shared" si="32"/>
        <v>6909625.2000000002</v>
      </c>
      <c r="F124" s="34">
        <v>0</v>
      </c>
      <c r="G124" s="34">
        <v>0</v>
      </c>
      <c r="H124" s="44">
        <v>0</v>
      </c>
      <c r="I124" s="34">
        <v>0</v>
      </c>
      <c r="J124" s="34">
        <v>0</v>
      </c>
      <c r="K124" s="34">
        <v>0</v>
      </c>
      <c r="L124" s="35">
        <v>2</v>
      </c>
      <c r="M124" s="34">
        <f t="shared" si="35"/>
        <v>6618000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25">
        <v>0</v>
      </c>
      <c r="U124" s="34">
        <v>150000</v>
      </c>
      <c r="V124" s="34">
        <f t="shared" si="33"/>
        <v>141625.20000000001</v>
      </c>
      <c r="W124" s="25">
        <v>0</v>
      </c>
      <c r="X124" s="25">
        <v>0</v>
      </c>
      <c r="Y124" s="25">
        <v>0</v>
      </c>
    </row>
    <row r="125" spans="1:25" s="103" customFormat="1" ht="35.1" customHeight="1" x14ac:dyDescent="0.25">
      <c r="A125" s="13">
        <f t="shared" si="36"/>
        <v>41</v>
      </c>
      <c r="B125" s="11" t="s">
        <v>146</v>
      </c>
      <c r="C125" s="13" t="s">
        <v>187</v>
      </c>
      <c r="D125" s="40" t="s">
        <v>267</v>
      </c>
      <c r="E125" s="17">
        <f t="shared" si="32"/>
        <v>2527509.7993000001</v>
      </c>
      <c r="F125" s="34">
        <v>0</v>
      </c>
      <c r="G125" s="44">
        <v>1582244</v>
      </c>
      <c r="H125" s="34">
        <v>0</v>
      </c>
      <c r="I125" s="34">
        <v>0</v>
      </c>
      <c r="J125" s="34">
        <v>0</v>
      </c>
      <c r="K125" s="34">
        <v>794405.5</v>
      </c>
      <c r="L125" s="35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25">
        <v>0</v>
      </c>
      <c r="U125" s="34">
        <v>100000</v>
      </c>
      <c r="V125" s="34">
        <f t="shared" si="33"/>
        <v>50860.299300000006</v>
      </c>
      <c r="W125" s="25">
        <v>0</v>
      </c>
      <c r="X125" s="25">
        <v>0</v>
      </c>
      <c r="Y125" s="25">
        <v>0</v>
      </c>
    </row>
    <row r="126" spans="1:25" s="103" customFormat="1" ht="35.1" customHeight="1" x14ac:dyDescent="0.25">
      <c r="A126" s="13">
        <f t="shared" si="36"/>
        <v>42</v>
      </c>
      <c r="B126" s="13" t="s">
        <v>142</v>
      </c>
      <c r="C126" s="13" t="s">
        <v>188</v>
      </c>
      <c r="D126" s="13" t="s">
        <v>267</v>
      </c>
      <c r="E126" s="17">
        <f t="shared" si="32"/>
        <v>13669250.4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5">
        <v>4</v>
      </c>
      <c r="M126" s="34">
        <f t="shared" si="35"/>
        <v>13236000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25">
        <v>0</v>
      </c>
      <c r="U126" s="34">
        <v>150000</v>
      </c>
      <c r="V126" s="34">
        <f t="shared" si="33"/>
        <v>283250.40000000002</v>
      </c>
      <c r="W126" s="25">
        <v>0</v>
      </c>
      <c r="X126" s="25">
        <v>0</v>
      </c>
      <c r="Y126" s="25">
        <v>0</v>
      </c>
    </row>
    <row r="127" spans="1:25" s="103" customFormat="1" ht="35.1" customHeight="1" x14ac:dyDescent="0.25">
      <c r="A127" s="13">
        <f t="shared" si="36"/>
        <v>43</v>
      </c>
      <c r="B127" s="11" t="s">
        <v>146</v>
      </c>
      <c r="C127" s="11" t="s">
        <v>189</v>
      </c>
      <c r="D127" s="40" t="s">
        <v>267</v>
      </c>
      <c r="E127" s="17">
        <f t="shared" si="32"/>
        <v>7673072.8398000002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5">
        <v>0</v>
      </c>
      <c r="M127" s="34">
        <v>0</v>
      </c>
      <c r="N127" s="34">
        <v>7463357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25">
        <v>0</v>
      </c>
      <c r="U127" s="34">
        <v>50000</v>
      </c>
      <c r="V127" s="34">
        <f t="shared" si="33"/>
        <v>159715.83980000002</v>
      </c>
      <c r="W127" s="25">
        <v>0</v>
      </c>
      <c r="X127" s="25">
        <v>0</v>
      </c>
      <c r="Y127" s="25">
        <v>0</v>
      </c>
    </row>
    <row r="128" spans="1:25" s="103" customFormat="1" ht="35.1" customHeight="1" x14ac:dyDescent="0.25">
      <c r="A128" s="13">
        <f t="shared" si="36"/>
        <v>44</v>
      </c>
      <c r="B128" s="13" t="s">
        <v>149</v>
      </c>
      <c r="C128" s="13" t="s">
        <v>190</v>
      </c>
      <c r="D128" s="40" t="s">
        <v>267</v>
      </c>
      <c r="E128" s="17">
        <f t="shared" si="32"/>
        <v>27188500.800000001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5">
        <v>8</v>
      </c>
      <c r="M128" s="34">
        <f t="shared" si="35"/>
        <v>26472000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25">
        <v>0</v>
      </c>
      <c r="U128" s="34">
        <v>150000</v>
      </c>
      <c r="V128" s="34">
        <f t="shared" si="33"/>
        <v>566500.80000000005</v>
      </c>
      <c r="W128" s="25">
        <v>0</v>
      </c>
      <c r="X128" s="25">
        <v>0</v>
      </c>
      <c r="Y128" s="25">
        <v>0</v>
      </c>
    </row>
    <row r="129" spans="1:25" s="103" customFormat="1" ht="35.1" customHeight="1" x14ac:dyDescent="0.25">
      <c r="A129" s="13">
        <f t="shared" si="36"/>
        <v>45</v>
      </c>
      <c r="B129" s="13" t="s">
        <v>149</v>
      </c>
      <c r="C129" s="13" t="s">
        <v>192</v>
      </c>
      <c r="D129" s="40" t="s">
        <v>267</v>
      </c>
      <c r="E129" s="17">
        <f t="shared" si="32"/>
        <v>20428875.600000001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5">
        <v>6</v>
      </c>
      <c r="M129" s="34">
        <f t="shared" si="35"/>
        <v>19854000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25">
        <v>0</v>
      </c>
      <c r="U129" s="34">
        <v>150000</v>
      </c>
      <c r="V129" s="34">
        <f t="shared" si="33"/>
        <v>424875.60000000003</v>
      </c>
      <c r="W129" s="25">
        <v>0</v>
      </c>
      <c r="X129" s="25">
        <v>0</v>
      </c>
      <c r="Y129" s="25">
        <v>0</v>
      </c>
    </row>
    <row r="130" spans="1:25" s="103" customFormat="1" ht="35.1" customHeight="1" x14ac:dyDescent="0.25">
      <c r="A130" s="13">
        <f t="shared" si="36"/>
        <v>46</v>
      </c>
      <c r="B130" s="13" t="s">
        <v>149</v>
      </c>
      <c r="C130" s="13" t="s">
        <v>194</v>
      </c>
      <c r="D130" s="40" t="s">
        <v>267</v>
      </c>
      <c r="E130" s="17">
        <f t="shared" si="32"/>
        <v>30568313.399999999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5">
        <v>9</v>
      </c>
      <c r="M130" s="34">
        <f t="shared" si="35"/>
        <v>29781000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25">
        <v>0</v>
      </c>
      <c r="U130" s="34">
        <v>150000</v>
      </c>
      <c r="V130" s="34">
        <f t="shared" si="33"/>
        <v>637313.4</v>
      </c>
      <c r="W130" s="25">
        <v>0</v>
      </c>
      <c r="X130" s="25">
        <v>0</v>
      </c>
      <c r="Y130" s="25">
        <v>0</v>
      </c>
    </row>
    <row r="131" spans="1:25" s="103" customFormat="1" ht="35.1" customHeight="1" x14ac:dyDescent="0.25">
      <c r="A131" s="13">
        <f t="shared" si="36"/>
        <v>47</v>
      </c>
      <c r="B131" s="13" t="s">
        <v>142</v>
      </c>
      <c r="C131" s="40" t="s">
        <v>195</v>
      </c>
      <c r="D131" s="40" t="s">
        <v>267</v>
      </c>
      <c r="E131" s="17">
        <f t="shared" si="32"/>
        <v>6980066.2180000003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5">
        <v>0</v>
      </c>
      <c r="M131" s="34">
        <v>0</v>
      </c>
      <c r="N131" s="34">
        <v>6784870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25">
        <v>0</v>
      </c>
      <c r="U131" s="34">
        <v>50000</v>
      </c>
      <c r="V131" s="34">
        <f t="shared" si="33"/>
        <v>145196.21800000002</v>
      </c>
      <c r="W131" s="25">
        <v>0</v>
      </c>
      <c r="X131" s="25">
        <v>0</v>
      </c>
      <c r="Y131" s="25">
        <v>0</v>
      </c>
    </row>
    <row r="132" spans="1:25" s="103" customFormat="1" ht="35.1" customHeight="1" x14ac:dyDescent="0.25">
      <c r="A132" s="13">
        <f t="shared" si="36"/>
        <v>48</v>
      </c>
      <c r="B132" s="13" t="s">
        <v>142</v>
      </c>
      <c r="C132" s="13" t="s">
        <v>196</v>
      </c>
      <c r="D132" s="40" t="s">
        <v>267</v>
      </c>
      <c r="E132" s="17">
        <f t="shared" si="32"/>
        <v>3529812.6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5">
        <v>1</v>
      </c>
      <c r="M132" s="34">
        <f t="shared" si="35"/>
        <v>3309000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25">
        <v>0</v>
      </c>
      <c r="U132" s="34">
        <v>150000</v>
      </c>
      <c r="V132" s="34">
        <f t="shared" si="33"/>
        <v>70812.600000000006</v>
      </c>
      <c r="W132" s="25">
        <v>0</v>
      </c>
      <c r="X132" s="25">
        <v>0</v>
      </c>
      <c r="Y132" s="25">
        <v>0</v>
      </c>
    </row>
    <row r="133" spans="1:25" s="103" customFormat="1" ht="35.1" customHeight="1" x14ac:dyDescent="0.25">
      <c r="A133" s="13">
        <f t="shared" si="36"/>
        <v>49</v>
      </c>
      <c r="B133" s="13" t="s">
        <v>142</v>
      </c>
      <c r="C133" s="13" t="s">
        <v>197</v>
      </c>
      <c r="D133" s="40" t="s">
        <v>267</v>
      </c>
      <c r="E133" s="17">
        <f t="shared" si="32"/>
        <v>6909625.2000000002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5">
        <v>2</v>
      </c>
      <c r="M133" s="34">
        <f t="shared" si="35"/>
        <v>6618000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25">
        <v>0</v>
      </c>
      <c r="U133" s="34">
        <v>150000</v>
      </c>
      <c r="V133" s="34">
        <f t="shared" si="33"/>
        <v>141625.20000000001</v>
      </c>
      <c r="W133" s="25">
        <v>0</v>
      </c>
      <c r="X133" s="25">
        <v>0</v>
      </c>
      <c r="Y133" s="25">
        <v>0</v>
      </c>
    </row>
    <row r="134" spans="1:25" s="103" customFormat="1" ht="35.1" customHeight="1" x14ac:dyDescent="0.25">
      <c r="A134" s="13">
        <f t="shared" si="36"/>
        <v>50</v>
      </c>
      <c r="B134" s="13" t="s">
        <v>142</v>
      </c>
      <c r="C134" s="24" t="s">
        <v>198</v>
      </c>
      <c r="D134" s="13" t="s">
        <v>267</v>
      </c>
      <c r="E134" s="17">
        <f t="shared" si="32"/>
        <v>3611317.85</v>
      </c>
      <c r="F134" s="34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30">
        <v>0</v>
      </c>
      <c r="M134" s="25">
        <v>0</v>
      </c>
      <c r="N134" s="25">
        <v>0</v>
      </c>
      <c r="O134" s="25">
        <v>0</v>
      </c>
      <c r="P134" s="25">
        <v>937750</v>
      </c>
      <c r="Q134" s="25">
        <v>0</v>
      </c>
      <c r="R134" s="25">
        <v>0</v>
      </c>
      <c r="S134" s="25">
        <v>2500000</v>
      </c>
      <c r="T134" s="25">
        <v>0</v>
      </c>
      <c r="U134" s="25">
        <v>100000</v>
      </c>
      <c r="V134" s="34">
        <f t="shared" si="33"/>
        <v>73567.850000000006</v>
      </c>
      <c r="W134" s="25">
        <v>0</v>
      </c>
      <c r="X134" s="25">
        <v>0</v>
      </c>
      <c r="Y134" s="25">
        <v>0</v>
      </c>
    </row>
    <row r="135" spans="1:25" s="103" customFormat="1" ht="35.1" customHeight="1" x14ac:dyDescent="0.25">
      <c r="A135" s="13">
        <f t="shared" si="36"/>
        <v>51</v>
      </c>
      <c r="B135" s="13" t="s">
        <v>144</v>
      </c>
      <c r="C135" s="13" t="s">
        <v>200</v>
      </c>
      <c r="D135" s="13" t="s">
        <v>267</v>
      </c>
      <c r="E135" s="17">
        <f t="shared" si="32"/>
        <v>2808515.4079999998</v>
      </c>
      <c r="F135" s="34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30">
        <v>0</v>
      </c>
      <c r="M135" s="25">
        <v>0</v>
      </c>
      <c r="N135" s="25">
        <v>0</v>
      </c>
      <c r="O135" s="25">
        <v>0</v>
      </c>
      <c r="P135" s="25">
        <v>2700720</v>
      </c>
      <c r="Q135" s="25">
        <v>0</v>
      </c>
      <c r="R135" s="25">
        <v>0</v>
      </c>
      <c r="S135" s="25">
        <v>0</v>
      </c>
      <c r="T135" s="25">
        <v>0</v>
      </c>
      <c r="U135" s="25">
        <v>50000</v>
      </c>
      <c r="V135" s="34">
        <f t="shared" si="33"/>
        <v>57795.408000000003</v>
      </c>
      <c r="W135" s="25">
        <v>0</v>
      </c>
      <c r="X135" s="25">
        <v>0</v>
      </c>
      <c r="Y135" s="25">
        <v>0</v>
      </c>
    </row>
    <row r="136" spans="1:25" s="103" customFormat="1" ht="35.1" customHeight="1" x14ac:dyDescent="0.25">
      <c r="A136" s="13">
        <f t="shared" si="36"/>
        <v>52</v>
      </c>
      <c r="B136" s="13" t="s">
        <v>159</v>
      </c>
      <c r="C136" s="24" t="s">
        <v>202</v>
      </c>
      <c r="D136" s="13" t="s">
        <v>267</v>
      </c>
      <c r="E136" s="17">
        <f t="shared" si="32"/>
        <v>3132505.7759359996</v>
      </c>
      <c r="F136" s="34">
        <v>0</v>
      </c>
      <c r="G136" s="25">
        <v>3017922.2399999998</v>
      </c>
      <c r="H136" s="25">
        <v>0</v>
      </c>
      <c r="I136" s="25">
        <v>0</v>
      </c>
      <c r="J136" s="25">
        <v>0</v>
      </c>
      <c r="K136" s="25">
        <v>0</v>
      </c>
      <c r="L136" s="30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50000</v>
      </c>
      <c r="V136" s="34">
        <f t="shared" si="33"/>
        <v>64583.535936</v>
      </c>
      <c r="W136" s="25">
        <v>0</v>
      </c>
      <c r="X136" s="25">
        <v>0</v>
      </c>
      <c r="Y136" s="25">
        <v>0</v>
      </c>
    </row>
    <row r="137" spans="1:25" s="103" customFormat="1" ht="35.1" customHeight="1" x14ac:dyDescent="0.25">
      <c r="A137" s="13">
        <f t="shared" si="36"/>
        <v>53</v>
      </c>
      <c r="B137" s="13" t="s">
        <v>142</v>
      </c>
      <c r="C137" s="24" t="s">
        <v>203</v>
      </c>
      <c r="D137" s="13" t="s">
        <v>267</v>
      </c>
      <c r="E137" s="17">
        <f t="shared" si="32"/>
        <v>6946288.5199999996</v>
      </c>
      <c r="F137" s="34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30">
        <v>0</v>
      </c>
      <c r="M137" s="25">
        <v>0</v>
      </c>
      <c r="N137" s="17">
        <v>0</v>
      </c>
      <c r="O137" s="25">
        <v>0</v>
      </c>
      <c r="P137" s="25">
        <v>6751800</v>
      </c>
      <c r="Q137" s="25">
        <v>0</v>
      </c>
      <c r="R137" s="25">
        <v>0</v>
      </c>
      <c r="S137" s="25">
        <v>0</v>
      </c>
      <c r="T137" s="25">
        <v>0</v>
      </c>
      <c r="U137" s="25">
        <v>50000</v>
      </c>
      <c r="V137" s="34">
        <f t="shared" si="33"/>
        <v>144488.52000000002</v>
      </c>
      <c r="W137" s="25">
        <v>0</v>
      </c>
      <c r="X137" s="25">
        <v>0</v>
      </c>
      <c r="Y137" s="25">
        <v>0</v>
      </c>
    </row>
    <row r="138" spans="1:25" s="103" customFormat="1" ht="35.1" customHeight="1" x14ac:dyDescent="0.25">
      <c r="A138" s="13">
        <f t="shared" si="36"/>
        <v>54</v>
      </c>
      <c r="B138" s="13" t="s">
        <v>149</v>
      </c>
      <c r="C138" s="24" t="s">
        <v>204</v>
      </c>
      <c r="D138" s="13" t="s">
        <v>267</v>
      </c>
      <c r="E138" s="17">
        <f t="shared" si="32"/>
        <v>5297172.0332800001</v>
      </c>
      <c r="F138" s="34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30">
        <v>0</v>
      </c>
      <c r="M138" s="25">
        <v>0</v>
      </c>
      <c r="N138" s="25">
        <v>5137235.2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50000</v>
      </c>
      <c r="V138" s="34">
        <f t="shared" si="33"/>
        <v>109936.83328000002</v>
      </c>
      <c r="W138" s="25">
        <v>0</v>
      </c>
      <c r="X138" s="25">
        <v>0</v>
      </c>
      <c r="Y138" s="25">
        <v>0</v>
      </c>
    </row>
    <row r="139" spans="1:25" s="103" customFormat="1" ht="35.1" customHeight="1" x14ac:dyDescent="0.25">
      <c r="A139" s="13">
        <f t="shared" si="36"/>
        <v>55</v>
      </c>
      <c r="B139" s="13" t="s">
        <v>159</v>
      </c>
      <c r="C139" s="24" t="s">
        <v>205</v>
      </c>
      <c r="D139" s="13" t="s">
        <v>267</v>
      </c>
      <c r="E139" s="17">
        <f t="shared" si="32"/>
        <v>1104408.0730999999</v>
      </c>
      <c r="F139" s="34">
        <v>0</v>
      </c>
      <c r="G139" s="25">
        <v>0</v>
      </c>
      <c r="H139" s="25">
        <v>0</v>
      </c>
      <c r="I139" s="25">
        <v>0</v>
      </c>
      <c r="J139" s="25">
        <v>1032316.5</v>
      </c>
      <c r="K139" s="25">
        <v>0</v>
      </c>
      <c r="L139" s="30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50000</v>
      </c>
      <c r="V139" s="34">
        <f t="shared" si="33"/>
        <v>22091.573100000001</v>
      </c>
      <c r="W139" s="25">
        <v>0</v>
      </c>
      <c r="X139" s="25">
        <v>0</v>
      </c>
      <c r="Y139" s="25">
        <v>0</v>
      </c>
    </row>
    <row r="140" spans="1:25" s="103" customFormat="1" ht="35.1" customHeight="1" x14ac:dyDescent="0.25">
      <c r="A140" s="13">
        <f t="shared" si="36"/>
        <v>56</v>
      </c>
      <c r="B140" s="13" t="s">
        <v>149</v>
      </c>
      <c r="C140" s="24" t="s">
        <v>206</v>
      </c>
      <c r="D140" s="13" t="s">
        <v>267</v>
      </c>
      <c r="E140" s="17">
        <f t="shared" si="32"/>
        <v>1252800.6399999999</v>
      </c>
      <c r="F140" s="34">
        <v>0</v>
      </c>
      <c r="G140" s="25">
        <v>0</v>
      </c>
      <c r="H140" s="25">
        <v>0</v>
      </c>
      <c r="I140" s="17">
        <v>1177600</v>
      </c>
      <c r="J140" s="17">
        <v>0</v>
      </c>
      <c r="K140" s="25">
        <v>0</v>
      </c>
      <c r="L140" s="30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50000</v>
      </c>
      <c r="V140" s="34">
        <f t="shared" si="33"/>
        <v>25200.640000000003</v>
      </c>
      <c r="W140" s="25">
        <v>0</v>
      </c>
      <c r="X140" s="25">
        <v>0</v>
      </c>
      <c r="Y140" s="25">
        <v>0</v>
      </c>
    </row>
    <row r="141" spans="1:25" s="103" customFormat="1" ht="35.1" customHeight="1" x14ac:dyDescent="0.25">
      <c r="A141" s="13">
        <f t="shared" si="36"/>
        <v>57</v>
      </c>
      <c r="B141" s="13" t="s">
        <v>142</v>
      </c>
      <c r="C141" s="24" t="s">
        <v>207</v>
      </c>
      <c r="D141" s="13" t="s">
        <v>280</v>
      </c>
      <c r="E141" s="17">
        <f t="shared" si="32"/>
        <v>1104408.0730999999</v>
      </c>
      <c r="F141" s="34">
        <v>0</v>
      </c>
      <c r="G141" s="25">
        <v>0</v>
      </c>
      <c r="H141" s="25">
        <v>0</v>
      </c>
      <c r="I141" s="25">
        <v>0</v>
      </c>
      <c r="J141" s="25">
        <v>1032316.5</v>
      </c>
      <c r="K141" s="25">
        <v>0</v>
      </c>
      <c r="L141" s="30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50000</v>
      </c>
      <c r="V141" s="34">
        <f t="shared" si="33"/>
        <v>22091.573100000001</v>
      </c>
      <c r="W141" s="25">
        <v>0</v>
      </c>
      <c r="X141" s="25">
        <v>0</v>
      </c>
      <c r="Y141" s="25">
        <v>0</v>
      </c>
    </row>
    <row r="142" spans="1:25" s="103" customFormat="1" ht="35.1" customHeight="1" x14ac:dyDescent="0.25">
      <c r="A142" s="13">
        <f t="shared" si="36"/>
        <v>58</v>
      </c>
      <c r="B142" s="13" t="s">
        <v>149</v>
      </c>
      <c r="C142" s="24" t="s">
        <v>208</v>
      </c>
      <c r="D142" s="13" t="s">
        <v>267</v>
      </c>
      <c r="E142" s="17">
        <f t="shared" si="32"/>
        <v>1273718.912</v>
      </c>
      <c r="F142" s="34">
        <v>0</v>
      </c>
      <c r="G142" s="25">
        <v>0</v>
      </c>
      <c r="H142" s="25">
        <v>0</v>
      </c>
      <c r="I142" s="25">
        <v>1198080</v>
      </c>
      <c r="J142" s="25">
        <v>0</v>
      </c>
      <c r="K142" s="25">
        <v>0</v>
      </c>
      <c r="L142" s="30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50000</v>
      </c>
      <c r="V142" s="34">
        <f t="shared" si="33"/>
        <v>25638.912000000004</v>
      </c>
      <c r="W142" s="25">
        <v>0</v>
      </c>
      <c r="X142" s="25">
        <v>0</v>
      </c>
      <c r="Y142" s="25">
        <v>0</v>
      </c>
    </row>
    <row r="143" spans="1:25" s="103" customFormat="1" ht="35.1" customHeight="1" x14ac:dyDescent="0.25">
      <c r="A143" s="13">
        <f t="shared" si="36"/>
        <v>59</v>
      </c>
      <c r="B143" s="13" t="s">
        <v>142</v>
      </c>
      <c r="C143" s="24" t="s">
        <v>209</v>
      </c>
      <c r="D143" s="13" t="s">
        <v>267</v>
      </c>
      <c r="E143" s="17">
        <f t="shared" si="32"/>
        <v>608216.03870000003</v>
      </c>
      <c r="F143" s="34">
        <v>0</v>
      </c>
      <c r="G143" s="25">
        <v>0</v>
      </c>
      <c r="H143" s="25">
        <v>0</v>
      </c>
      <c r="I143" s="25">
        <v>0</v>
      </c>
      <c r="J143" s="17">
        <v>546520.5</v>
      </c>
      <c r="K143" s="25">
        <v>0</v>
      </c>
      <c r="L143" s="30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50000</v>
      </c>
      <c r="V143" s="34">
        <f t="shared" si="33"/>
        <v>11695.538700000001</v>
      </c>
      <c r="W143" s="25">
        <v>0</v>
      </c>
      <c r="X143" s="25">
        <v>0</v>
      </c>
      <c r="Y143" s="25">
        <v>0</v>
      </c>
    </row>
    <row r="144" spans="1:25" s="103" customFormat="1" ht="34.5" customHeight="1" x14ac:dyDescent="0.25">
      <c r="A144" s="13">
        <f t="shared" si="36"/>
        <v>60</v>
      </c>
      <c r="B144" s="13" t="s">
        <v>142</v>
      </c>
      <c r="C144" s="24" t="s">
        <v>210</v>
      </c>
      <c r="D144" s="13" t="s">
        <v>267</v>
      </c>
      <c r="E144" s="17">
        <f t="shared" ref="E144:E164" si="37">F144+G144+H144+I144+J144+K144+M144+N144+O144+P144+Q144+R144+S144+T144+U144+V144+W144+X144+Y144</f>
        <v>1470349.6984699999</v>
      </c>
      <c r="F144" s="34">
        <v>0</v>
      </c>
      <c r="G144" s="25">
        <v>0</v>
      </c>
      <c r="H144" s="25">
        <v>0</v>
      </c>
      <c r="I144" s="25">
        <v>0</v>
      </c>
      <c r="J144" s="25">
        <v>1390591.05</v>
      </c>
      <c r="K144" s="25">
        <v>0</v>
      </c>
      <c r="L144" s="30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50000</v>
      </c>
      <c r="V144" s="34">
        <f t="shared" si="33"/>
        <v>29758.648470000004</v>
      </c>
      <c r="W144" s="25">
        <v>0</v>
      </c>
      <c r="X144" s="25">
        <v>0</v>
      </c>
      <c r="Y144" s="25">
        <v>0</v>
      </c>
    </row>
    <row r="145" spans="1:25" s="103" customFormat="1" ht="35.1" customHeight="1" x14ac:dyDescent="0.25">
      <c r="A145" s="13">
        <f t="shared" si="36"/>
        <v>61</v>
      </c>
      <c r="B145" s="13" t="s">
        <v>142</v>
      </c>
      <c r="C145" s="13" t="s">
        <v>211</v>
      </c>
      <c r="D145" s="13" t="s">
        <v>280</v>
      </c>
      <c r="E145" s="17">
        <f t="shared" si="37"/>
        <v>9760696</v>
      </c>
      <c r="F145" s="34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30">
        <v>0</v>
      </c>
      <c r="M145" s="25">
        <v>0</v>
      </c>
      <c r="N145" s="25">
        <v>5640000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4000000</v>
      </c>
      <c r="V145" s="34">
        <f t="shared" ref="V145:V164" si="38">(F145+G145+H145+I145+J145+K145+M145+N145+O145+P145+Q145+R145+S145+T145)*2.14%</f>
        <v>120696.00000000001</v>
      </c>
      <c r="W145" s="25">
        <v>0</v>
      </c>
      <c r="X145" s="25">
        <v>0</v>
      </c>
      <c r="Y145" s="25">
        <v>0</v>
      </c>
    </row>
    <row r="146" spans="1:25" s="103" customFormat="1" ht="35.1" customHeight="1" x14ac:dyDescent="0.25">
      <c r="A146" s="13">
        <f t="shared" si="36"/>
        <v>62</v>
      </c>
      <c r="B146" s="13" t="s">
        <v>149</v>
      </c>
      <c r="C146" s="13" t="s">
        <v>212</v>
      </c>
      <c r="D146" s="13" t="s">
        <v>280</v>
      </c>
      <c r="E146" s="17">
        <f t="shared" si="37"/>
        <v>4010478.5</v>
      </c>
      <c r="F146" s="34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30">
        <v>0</v>
      </c>
      <c r="M146" s="25">
        <v>0</v>
      </c>
      <c r="N146" s="25">
        <v>3877500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50000</v>
      </c>
      <c r="V146" s="34">
        <f t="shared" si="38"/>
        <v>82978.500000000015</v>
      </c>
      <c r="W146" s="25">
        <v>0</v>
      </c>
      <c r="X146" s="25">
        <v>0</v>
      </c>
      <c r="Y146" s="25">
        <v>0</v>
      </c>
    </row>
    <row r="147" spans="1:25" s="103" customFormat="1" ht="35.1" customHeight="1" x14ac:dyDescent="0.25">
      <c r="A147" s="13">
        <f t="shared" si="36"/>
        <v>63</v>
      </c>
      <c r="B147" s="13" t="s">
        <v>149</v>
      </c>
      <c r="C147" s="24" t="s">
        <v>213</v>
      </c>
      <c r="D147" s="13" t="s">
        <v>267</v>
      </c>
      <c r="E147" s="17">
        <f t="shared" si="37"/>
        <v>17290721.300000001</v>
      </c>
      <c r="F147" s="34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30">
        <v>0</v>
      </c>
      <c r="M147" s="25">
        <v>0</v>
      </c>
      <c r="N147" s="25">
        <v>0</v>
      </c>
      <c r="O147" s="25">
        <v>0</v>
      </c>
      <c r="P147" s="25">
        <v>16879500</v>
      </c>
      <c r="Q147" s="25">
        <v>0</v>
      </c>
      <c r="R147" s="25">
        <v>0</v>
      </c>
      <c r="S147" s="25">
        <v>0</v>
      </c>
      <c r="T147" s="25">
        <v>0</v>
      </c>
      <c r="U147" s="25">
        <v>50000</v>
      </c>
      <c r="V147" s="34">
        <f t="shared" si="38"/>
        <v>361221.30000000005</v>
      </c>
      <c r="W147" s="25">
        <v>0</v>
      </c>
      <c r="X147" s="25">
        <v>0</v>
      </c>
      <c r="Y147" s="25">
        <v>0</v>
      </c>
    </row>
    <row r="148" spans="1:25" s="103" customFormat="1" ht="35.1" customHeight="1" x14ac:dyDescent="0.25">
      <c r="A148" s="13">
        <f t="shared" si="36"/>
        <v>64</v>
      </c>
      <c r="B148" s="13" t="s">
        <v>159</v>
      </c>
      <c r="C148" s="13" t="s">
        <v>214</v>
      </c>
      <c r="D148" s="13" t="s">
        <v>280</v>
      </c>
      <c r="E148" s="17">
        <f t="shared" si="37"/>
        <v>200000</v>
      </c>
      <c r="F148" s="34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30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34">
        <f t="shared" si="38"/>
        <v>0</v>
      </c>
      <c r="W148" s="25">
        <v>200000</v>
      </c>
      <c r="X148" s="25">
        <v>0</v>
      </c>
      <c r="Y148" s="25">
        <v>0</v>
      </c>
    </row>
    <row r="149" spans="1:25" s="103" customFormat="1" ht="35.1" customHeight="1" x14ac:dyDescent="0.25">
      <c r="A149" s="13">
        <f t="shared" si="36"/>
        <v>65</v>
      </c>
      <c r="B149" s="13" t="s">
        <v>149</v>
      </c>
      <c r="C149" s="13" t="s">
        <v>215</v>
      </c>
      <c r="D149" s="24" t="s">
        <v>280</v>
      </c>
      <c r="E149" s="17">
        <f t="shared" si="37"/>
        <v>10480783</v>
      </c>
      <c r="F149" s="34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30">
        <v>0</v>
      </c>
      <c r="M149" s="25">
        <v>0</v>
      </c>
      <c r="N149" s="25">
        <v>6345000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4000000</v>
      </c>
      <c r="V149" s="34">
        <f t="shared" si="38"/>
        <v>135783.00000000003</v>
      </c>
      <c r="W149" s="25">
        <v>0</v>
      </c>
      <c r="X149" s="25">
        <v>0</v>
      </c>
      <c r="Y149" s="25">
        <v>0</v>
      </c>
    </row>
    <row r="150" spans="1:25" s="103" customFormat="1" ht="35.1" customHeight="1" x14ac:dyDescent="0.25">
      <c r="A150" s="13">
        <f t="shared" si="36"/>
        <v>66</v>
      </c>
      <c r="B150" s="13" t="s">
        <v>146</v>
      </c>
      <c r="C150" s="13" t="s">
        <v>216</v>
      </c>
      <c r="D150" s="13" t="s">
        <v>267</v>
      </c>
      <c r="E150" s="17">
        <f t="shared" si="37"/>
        <v>3234898.838</v>
      </c>
      <c r="F150" s="34">
        <v>3118170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30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50000</v>
      </c>
      <c r="V150" s="34">
        <f t="shared" si="38"/>
        <v>66728.838000000003</v>
      </c>
      <c r="W150" s="25">
        <v>0</v>
      </c>
      <c r="X150" s="25">
        <v>0</v>
      </c>
      <c r="Y150" s="25">
        <v>0</v>
      </c>
    </row>
    <row r="151" spans="1:25" s="103" customFormat="1" ht="35.1" customHeight="1" x14ac:dyDescent="0.25">
      <c r="A151" s="13">
        <f t="shared" si="36"/>
        <v>67</v>
      </c>
      <c r="B151" s="13" t="s">
        <v>146</v>
      </c>
      <c r="C151" s="13" t="s">
        <v>217</v>
      </c>
      <c r="D151" s="13" t="s">
        <v>280</v>
      </c>
      <c r="E151" s="17">
        <f t="shared" si="37"/>
        <v>7200870</v>
      </c>
      <c r="F151" s="34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30">
        <v>0</v>
      </c>
      <c r="M151" s="25">
        <v>0</v>
      </c>
      <c r="N151" s="25">
        <v>7050000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34">
        <f t="shared" si="38"/>
        <v>150870.00000000003</v>
      </c>
      <c r="W151" s="25">
        <v>0</v>
      </c>
      <c r="X151" s="25">
        <v>0</v>
      </c>
      <c r="Y151" s="25">
        <v>0</v>
      </c>
    </row>
    <row r="152" spans="1:25" s="103" customFormat="1" ht="33" customHeight="1" x14ac:dyDescent="0.25">
      <c r="A152" s="13">
        <f t="shared" si="36"/>
        <v>68</v>
      </c>
      <c r="B152" s="13" t="s">
        <v>142</v>
      </c>
      <c r="C152" s="13" t="s">
        <v>218</v>
      </c>
      <c r="D152" s="13" t="s">
        <v>267</v>
      </c>
      <c r="E152" s="17">
        <f t="shared" si="37"/>
        <v>2544823.8384800004</v>
      </c>
      <c r="F152" s="34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30">
        <v>0</v>
      </c>
      <c r="M152" s="25">
        <v>0</v>
      </c>
      <c r="N152" s="25">
        <v>2442553.2000000002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50000</v>
      </c>
      <c r="V152" s="34">
        <f t="shared" si="38"/>
        <v>52270.638480000009</v>
      </c>
      <c r="W152" s="25">
        <v>0</v>
      </c>
      <c r="X152" s="25">
        <v>0</v>
      </c>
      <c r="Y152" s="25">
        <v>0</v>
      </c>
    </row>
    <row r="153" spans="1:25" s="103" customFormat="1" ht="35.1" customHeight="1" x14ac:dyDescent="0.25">
      <c r="A153" s="13">
        <f t="shared" si="36"/>
        <v>69</v>
      </c>
      <c r="B153" s="13" t="s">
        <v>149</v>
      </c>
      <c r="C153" s="13" t="s">
        <v>219</v>
      </c>
      <c r="D153" s="13" t="s">
        <v>280</v>
      </c>
      <c r="E153" s="17">
        <f t="shared" si="37"/>
        <v>17682987.5</v>
      </c>
      <c r="F153" s="34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30">
        <v>0</v>
      </c>
      <c r="M153" s="25">
        <v>0</v>
      </c>
      <c r="N153" s="25">
        <v>8812500</v>
      </c>
      <c r="O153" s="25">
        <v>0</v>
      </c>
      <c r="P153" s="25">
        <v>0</v>
      </c>
      <c r="Q153" s="25">
        <v>0</v>
      </c>
      <c r="R153" s="25">
        <v>0</v>
      </c>
      <c r="S153" s="25">
        <v>8500000</v>
      </c>
      <c r="T153" s="25">
        <v>0</v>
      </c>
      <c r="U153" s="25">
        <v>0</v>
      </c>
      <c r="V153" s="34">
        <f t="shared" si="38"/>
        <v>370487.50000000006</v>
      </c>
      <c r="W153" s="25">
        <v>0</v>
      </c>
      <c r="X153" s="25">
        <v>0</v>
      </c>
      <c r="Y153" s="25">
        <v>0</v>
      </c>
    </row>
    <row r="154" spans="1:25" s="103" customFormat="1" ht="35.1" customHeight="1" x14ac:dyDescent="0.25">
      <c r="A154" s="13">
        <f t="shared" si="36"/>
        <v>70</v>
      </c>
      <c r="B154" s="13" t="s">
        <v>149</v>
      </c>
      <c r="C154" s="13" t="s">
        <v>220</v>
      </c>
      <c r="D154" s="13" t="s">
        <v>280</v>
      </c>
      <c r="E154" s="17">
        <f t="shared" si="37"/>
        <v>7744452.4000000004</v>
      </c>
      <c r="F154" s="34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30">
        <v>0</v>
      </c>
      <c r="M154" s="25">
        <v>0</v>
      </c>
      <c r="N154" s="25">
        <v>3666000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4000000</v>
      </c>
      <c r="V154" s="34">
        <f t="shared" si="38"/>
        <v>78452.400000000009</v>
      </c>
      <c r="W154" s="25">
        <v>0</v>
      </c>
      <c r="X154" s="25">
        <v>0</v>
      </c>
      <c r="Y154" s="25">
        <v>0</v>
      </c>
    </row>
    <row r="155" spans="1:25" s="103" customFormat="1" ht="35.1" customHeight="1" x14ac:dyDescent="0.25">
      <c r="A155" s="13">
        <f t="shared" si="36"/>
        <v>71</v>
      </c>
      <c r="B155" s="13" t="s">
        <v>144</v>
      </c>
      <c r="C155" s="13" t="s">
        <v>221</v>
      </c>
      <c r="D155" s="13" t="s">
        <v>267</v>
      </c>
      <c r="E155" s="17">
        <f t="shared" si="37"/>
        <v>3653634.4333600001</v>
      </c>
      <c r="F155" s="34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30">
        <v>0</v>
      </c>
      <c r="M155" s="25">
        <v>0</v>
      </c>
      <c r="N155" s="25">
        <v>3528132.4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50000</v>
      </c>
      <c r="V155" s="34">
        <f t="shared" si="38"/>
        <v>75502.033360000001</v>
      </c>
      <c r="W155" s="25">
        <v>0</v>
      </c>
      <c r="X155" s="25">
        <v>0</v>
      </c>
      <c r="Y155" s="25">
        <v>0</v>
      </c>
    </row>
    <row r="156" spans="1:25" s="103" customFormat="1" ht="35.1" customHeight="1" x14ac:dyDescent="0.25">
      <c r="A156" s="13">
        <f t="shared" si="36"/>
        <v>72</v>
      </c>
      <c r="B156" s="13" t="s">
        <v>139</v>
      </c>
      <c r="C156" s="13" t="s">
        <v>222</v>
      </c>
      <c r="D156" s="13" t="s">
        <v>280</v>
      </c>
      <c r="E156" s="17">
        <f t="shared" si="37"/>
        <v>2016243.6</v>
      </c>
      <c r="F156" s="34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30">
        <v>0</v>
      </c>
      <c r="M156" s="25">
        <v>0</v>
      </c>
      <c r="N156" s="25">
        <v>1974000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34">
        <f t="shared" si="38"/>
        <v>42243.600000000006</v>
      </c>
      <c r="W156" s="25">
        <v>0</v>
      </c>
      <c r="X156" s="25">
        <v>0</v>
      </c>
      <c r="Y156" s="25">
        <v>0</v>
      </c>
    </row>
    <row r="157" spans="1:25" s="103" customFormat="1" ht="35.1" customHeight="1" x14ac:dyDescent="0.25">
      <c r="A157" s="13">
        <f t="shared" si="36"/>
        <v>73</v>
      </c>
      <c r="B157" s="11" t="s">
        <v>146</v>
      </c>
      <c r="C157" s="13" t="s">
        <v>223</v>
      </c>
      <c r="D157" s="13" t="s">
        <v>280</v>
      </c>
      <c r="E157" s="17">
        <f t="shared" si="37"/>
        <v>10851305</v>
      </c>
      <c r="F157" s="34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30">
        <v>0</v>
      </c>
      <c r="M157" s="25">
        <v>0</v>
      </c>
      <c r="N157" s="25">
        <v>10575000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50000</v>
      </c>
      <c r="V157" s="34">
        <f t="shared" si="38"/>
        <v>226305.00000000003</v>
      </c>
      <c r="W157" s="25">
        <v>0</v>
      </c>
      <c r="X157" s="25">
        <v>0</v>
      </c>
      <c r="Y157" s="25">
        <v>0</v>
      </c>
    </row>
    <row r="158" spans="1:25" s="103" customFormat="1" ht="35.1" customHeight="1" x14ac:dyDescent="0.25">
      <c r="A158" s="13">
        <f t="shared" si="36"/>
        <v>74</v>
      </c>
      <c r="B158" s="11" t="s">
        <v>134</v>
      </c>
      <c r="C158" s="11" t="s">
        <v>224</v>
      </c>
      <c r="D158" s="11" t="s">
        <v>267</v>
      </c>
      <c r="E158" s="17">
        <f t="shared" si="37"/>
        <v>200000</v>
      </c>
      <c r="F158" s="34">
        <v>0</v>
      </c>
      <c r="G158" s="34">
        <v>0</v>
      </c>
      <c r="H158" s="44">
        <v>0</v>
      </c>
      <c r="I158" s="34">
        <v>0</v>
      </c>
      <c r="J158" s="34">
        <v>0</v>
      </c>
      <c r="K158" s="34">
        <v>0</v>
      </c>
      <c r="L158" s="35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17">
        <f t="shared" si="38"/>
        <v>0</v>
      </c>
      <c r="W158" s="34">
        <v>200000</v>
      </c>
      <c r="X158" s="34">
        <v>0</v>
      </c>
      <c r="Y158" s="34">
        <v>0</v>
      </c>
    </row>
    <row r="159" spans="1:25" s="103" customFormat="1" ht="35.1" customHeight="1" x14ac:dyDescent="0.25">
      <c r="A159" s="13">
        <f t="shared" si="36"/>
        <v>75</v>
      </c>
      <c r="B159" s="11" t="s">
        <v>134</v>
      </c>
      <c r="C159" s="11" t="s">
        <v>225</v>
      </c>
      <c r="D159" s="11" t="s">
        <v>267</v>
      </c>
      <c r="E159" s="17">
        <f t="shared" si="37"/>
        <v>200000</v>
      </c>
      <c r="F159" s="34">
        <v>0</v>
      </c>
      <c r="G159" s="34">
        <v>0</v>
      </c>
      <c r="H159" s="44">
        <v>0</v>
      </c>
      <c r="I159" s="34">
        <v>0</v>
      </c>
      <c r="J159" s="34">
        <v>0</v>
      </c>
      <c r="K159" s="34">
        <v>0</v>
      </c>
      <c r="L159" s="35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17">
        <f t="shared" si="38"/>
        <v>0</v>
      </c>
      <c r="W159" s="34">
        <v>200000</v>
      </c>
      <c r="X159" s="34">
        <v>0</v>
      </c>
      <c r="Y159" s="34">
        <v>0</v>
      </c>
    </row>
    <row r="160" spans="1:25" s="103" customFormat="1" ht="35.1" customHeight="1" x14ac:dyDescent="0.25">
      <c r="A160" s="13">
        <f t="shared" si="36"/>
        <v>76</v>
      </c>
      <c r="B160" s="11" t="s">
        <v>134</v>
      </c>
      <c r="C160" s="11" t="s">
        <v>226</v>
      </c>
      <c r="D160" s="11" t="s">
        <v>267</v>
      </c>
      <c r="E160" s="17">
        <f t="shared" si="37"/>
        <v>200000</v>
      </c>
      <c r="F160" s="34">
        <v>0</v>
      </c>
      <c r="G160" s="34">
        <v>0</v>
      </c>
      <c r="H160" s="44">
        <v>0</v>
      </c>
      <c r="I160" s="34">
        <v>0</v>
      </c>
      <c r="J160" s="34">
        <v>0</v>
      </c>
      <c r="K160" s="34">
        <v>0</v>
      </c>
      <c r="L160" s="35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17">
        <f t="shared" si="38"/>
        <v>0</v>
      </c>
      <c r="W160" s="34">
        <v>200000</v>
      </c>
      <c r="X160" s="34">
        <v>0</v>
      </c>
      <c r="Y160" s="34">
        <v>0</v>
      </c>
    </row>
    <row r="161" spans="1:370" s="103" customFormat="1" ht="35.1" customHeight="1" x14ac:dyDescent="0.25">
      <c r="A161" s="13">
        <f t="shared" si="36"/>
        <v>77</v>
      </c>
      <c r="B161" s="11" t="s">
        <v>134</v>
      </c>
      <c r="C161" s="11" t="s">
        <v>227</v>
      </c>
      <c r="D161" s="11" t="s">
        <v>267</v>
      </c>
      <c r="E161" s="17">
        <f t="shared" si="37"/>
        <v>200000</v>
      </c>
      <c r="F161" s="34">
        <v>0</v>
      </c>
      <c r="G161" s="34">
        <v>0</v>
      </c>
      <c r="H161" s="44">
        <v>0</v>
      </c>
      <c r="I161" s="34">
        <v>0</v>
      </c>
      <c r="J161" s="34">
        <v>0</v>
      </c>
      <c r="K161" s="34">
        <v>0</v>
      </c>
      <c r="L161" s="35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17">
        <f t="shared" si="38"/>
        <v>0</v>
      </c>
      <c r="W161" s="34">
        <v>200000</v>
      </c>
      <c r="X161" s="34">
        <v>0</v>
      </c>
      <c r="Y161" s="34">
        <v>0</v>
      </c>
    </row>
    <row r="162" spans="1:370" s="103" customFormat="1" ht="35.1" customHeight="1" x14ac:dyDescent="0.25">
      <c r="A162" s="13">
        <f t="shared" si="36"/>
        <v>78</v>
      </c>
      <c r="B162" s="11" t="s">
        <v>146</v>
      </c>
      <c r="C162" s="11" t="s">
        <v>228</v>
      </c>
      <c r="D162" s="13" t="s">
        <v>280</v>
      </c>
      <c r="E162" s="17">
        <f t="shared" si="37"/>
        <v>200000</v>
      </c>
      <c r="F162" s="34">
        <v>0</v>
      </c>
      <c r="G162" s="34">
        <v>0</v>
      </c>
      <c r="H162" s="44">
        <v>0</v>
      </c>
      <c r="I162" s="34">
        <v>0</v>
      </c>
      <c r="J162" s="34">
        <v>0</v>
      </c>
      <c r="K162" s="34">
        <v>0</v>
      </c>
      <c r="L162" s="35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17">
        <f t="shared" si="38"/>
        <v>0</v>
      </c>
      <c r="W162" s="34">
        <v>200000</v>
      </c>
      <c r="X162" s="34">
        <v>0</v>
      </c>
      <c r="Y162" s="34">
        <v>0</v>
      </c>
    </row>
    <row r="163" spans="1:370" s="103" customFormat="1" ht="35.1" customHeight="1" x14ac:dyDescent="0.25">
      <c r="A163" s="13">
        <f t="shared" si="36"/>
        <v>79</v>
      </c>
      <c r="B163" s="11" t="s">
        <v>146</v>
      </c>
      <c r="C163" s="11" t="s">
        <v>229</v>
      </c>
      <c r="D163" s="13" t="s">
        <v>280</v>
      </c>
      <c r="E163" s="17">
        <f t="shared" si="37"/>
        <v>200000</v>
      </c>
      <c r="F163" s="34">
        <v>0</v>
      </c>
      <c r="G163" s="34">
        <v>0</v>
      </c>
      <c r="H163" s="44">
        <v>0</v>
      </c>
      <c r="I163" s="34">
        <v>0</v>
      </c>
      <c r="J163" s="34">
        <v>0</v>
      </c>
      <c r="K163" s="34">
        <v>0</v>
      </c>
      <c r="L163" s="35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17">
        <f t="shared" si="38"/>
        <v>0</v>
      </c>
      <c r="W163" s="34">
        <v>200000</v>
      </c>
      <c r="X163" s="34">
        <v>0</v>
      </c>
      <c r="Y163" s="34">
        <v>0</v>
      </c>
    </row>
    <row r="164" spans="1:370" s="103" customFormat="1" ht="35.1" customHeight="1" x14ac:dyDescent="0.25">
      <c r="A164" s="13">
        <f t="shared" si="36"/>
        <v>80</v>
      </c>
      <c r="B164" s="11" t="s">
        <v>230</v>
      </c>
      <c r="C164" s="11" t="s">
        <v>231</v>
      </c>
      <c r="D164" s="13" t="s">
        <v>267</v>
      </c>
      <c r="E164" s="17">
        <f t="shared" si="37"/>
        <v>2553500</v>
      </c>
      <c r="F164" s="34">
        <v>0</v>
      </c>
      <c r="G164" s="34">
        <v>0</v>
      </c>
      <c r="H164" s="44">
        <v>0</v>
      </c>
      <c r="I164" s="34">
        <v>0</v>
      </c>
      <c r="J164" s="34">
        <v>0</v>
      </c>
      <c r="K164" s="34">
        <v>0</v>
      </c>
      <c r="L164" s="35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2500000</v>
      </c>
      <c r="T164" s="34">
        <v>0</v>
      </c>
      <c r="U164" s="34">
        <v>0</v>
      </c>
      <c r="V164" s="17">
        <f t="shared" si="38"/>
        <v>53500.000000000007</v>
      </c>
      <c r="W164" s="34">
        <v>0</v>
      </c>
      <c r="X164" s="34">
        <v>0</v>
      </c>
      <c r="Y164" s="34">
        <v>0</v>
      </c>
    </row>
    <row r="165" spans="1:370" s="86" customFormat="1" ht="18" customHeight="1" x14ac:dyDescent="0.25">
      <c r="A165" s="349" t="s">
        <v>281</v>
      </c>
      <c r="B165" s="359"/>
      <c r="C165" s="359"/>
      <c r="D165" s="104" t="s">
        <v>31</v>
      </c>
      <c r="E165" s="21">
        <f t="shared" ref="E165:Y165" si="39">SUM(E166)</f>
        <v>6279470</v>
      </c>
      <c r="F165" s="21">
        <f t="shared" si="39"/>
        <v>0</v>
      </c>
      <c r="G165" s="21">
        <f t="shared" si="39"/>
        <v>0</v>
      </c>
      <c r="H165" s="21">
        <f t="shared" si="39"/>
        <v>0</v>
      </c>
      <c r="I165" s="21">
        <f t="shared" si="39"/>
        <v>0</v>
      </c>
      <c r="J165" s="21">
        <f t="shared" si="39"/>
        <v>0</v>
      </c>
      <c r="K165" s="21">
        <f t="shared" si="39"/>
        <v>0</v>
      </c>
      <c r="L165" s="22">
        <f t="shared" si="39"/>
        <v>0</v>
      </c>
      <c r="M165" s="21">
        <f t="shared" si="39"/>
        <v>0</v>
      </c>
      <c r="N165" s="21">
        <f t="shared" si="39"/>
        <v>3700000</v>
      </c>
      <c r="O165" s="21">
        <f t="shared" si="39"/>
        <v>0</v>
      </c>
      <c r="P165" s="21">
        <f t="shared" si="39"/>
        <v>2350000</v>
      </c>
      <c r="Q165" s="21">
        <f t="shared" si="39"/>
        <v>0</v>
      </c>
      <c r="R165" s="21">
        <f t="shared" si="39"/>
        <v>0</v>
      </c>
      <c r="S165" s="21">
        <f t="shared" si="39"/>
        <v>0</v>
      </c>
      <c r="T165" s="21">
        <f t="shared" si="39"/>
        <v>0</v>
      </c>
      <c r="U165" s="21">
        <f t="shared" si="39"/>
        <v>100000</v>
      </c>
      <c r="V165" s="21">
        <f t="shared" si="39"/>
        <v>129470.00000000001</v>
      </c>
      <c r="W165" s="21">
        <f t="shared" si="39"/>
        <v>0</v>
      </c>
      <c r="X165" s="21">
        <f t="shared" si="39"/>
        <v>0</v>
      </c>
      <c r="Y165" s="21">
        <f t="shared" si="39"/>
        <v>0</v>
      </c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</row>
    <row r="166" spans="1:370" s="5" customFormat="1" ht="35.1" customHeight="1" x14ac:dyDescent="0.25">
      <c r="A166" s="13">
        <v>1</v>
      </c>
      <c r="B166" s="11" t="s">
        <v>233</v>
      </c>
      <c r="C166" s="11" t="s">
        <v>234</v>
      </c>
      <c r="D166" s="11" t="s">
        <v>267</v>
      </c>
      <c r="E166" s="42">
        <f>F166+G166+H166+I166+J166+K166+M166+N166+O166+P166+Q166+R166+S166+T166+U166+V166+W166+X166+Y166</f>
        <v>6279470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5">
        <v>0</v>
      </c>
      <c r="M166" s="34">
        <v>0</v>
      </c>
      <c r="N166" s="45">
        <v>3700000</v>
      </c>
      <c r="O166" s="34">
        <v>0</v>
      </c>
      <c r="P166" s="34">
        <v>2350000</v>
      </c>
      <c r="Q166" s="34">
        <v>0</v>
      </c>
      <c r="R166" s="34">
        <v>0</v>
      </c>
      <c r="S166" s="34">
        <v>0</v>
      </c>
      <c r="T166" s="34">
        <v>0</v>
      </c>
      <c r="U166" s="34">
        <v>100000</v>
      </c>
      <c r="V166" s="44">
        <f>(F166+G166+H166+I166+J166+K166+M166+N166+O166+P166+Q166+R166+S166+T166)*2.14%</f>
        <v>129470.00000000001</v>
      </c>
      <c r="W166" s="34">
        <v>0</v>
      </c>
      <c r="X166" s="34">
        <v>0</v>
      </c>
      <c r="Y166" s="34">
        <v>0</v>
      </c>
    </row>
    <row r="167" spans="1:370" s="86" customFormat="1" ht="18" customHeight="1" x14ac:dyDescent="0.25">
      <c r="A167" s="348" t="s">
        <v>235</v>
      </c>
      <c r="B167" s="348"/>
      <c r="C167" s="348"/>
      <c r="D167" s="19" t="s">
        <v>31</v>
      </c>
      <c r="E167" s="31">
        <f t="shared" ref="E167:Y167" si="40">SUM(E168:E169)</f>
        <v>3610984.281188</v>
      </c>
      <c r="F167" s="31">
        <f t="shared" si="40"/>
        <v>1150604.73</v>
      </c>
      <c r="G167" s="31">
        <f t="shared" si="40"/>
        <v>0</v>
      </c>
      <c r="H167" s="31">
        <f t="shared" si="40"/>
        <v>0</v>
      </c>
      <c r="I167" s="31">
        <f t="shared" si="40"/>
        <v>0</v>
      </c>
      <c r="J167" s="31">
        <f t="shared" si="40"/>
        <v>0</v>
      </c>
      <c r="K167" s="31">
        <f t="shared" si="40"/>
        <v>0</v>
      </c>
      <c r="L167" s="32">
        <f t="shared" si="40"/>
        <v>0</v>
      </c>
      <c r="M167" s="31">
        <f t="shared" si="40"/>
        <v>0</v>
      </c>
      <c r="N167" s="31">
        <f t="shared" si="40"/>
        <v>2286818.69</v>
      </c>
      <c r="O167" s="31">
        <f t="shared" si="40"/>
        <v>0</v>
      </c>
      <c r="P167" s="31">
        <f t="shared" si="40"/>
        <v>0</v>
      </c>
      <c r="Q167" s="31">
        <f t="shared" si="40"/>
        <v>0</v>
      </c>
      <c r="R167" s="31">
        <f t="shared" si="40"/>
        <v>0</v>
      </c>
      <c r="S167" s="31">
        <f t="shared" si="40"/>
        <v>0</v>
      </c>
      <c r="T167" s="31">
        <f t="shared" si="40"/>
        <v>0</v>
      </c>
      <c r="U167" s="31">
        <f t="shared" si="40"/>
        <v>100000</v>
      </c>
      <c r="V167" s="31">
        <f t="shared" si="40"/>
        <v>73560.86118800001</v>
      </c>
      <c r="W167" s="31">
        <f t="shared" si="40"/>
        <v>0</v>
      </c>
      <c r="X167" s="31">
        <f t="shared" si="40"/>
        <v>0</v>
      </c>
      <c r="Y167" s="31">
        <f t="shared" si="40"/>
        <v>0</v>
      </c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</row>
    <row r="168" spans="1:370" s="101" customFormat="1" ht="18" customHeight="1" x14ac:dyDescent="0.25">
      <c r="A168" s="11">
        <v>1</v>
      </c>
      <c r="B168" s="11" t="s">
        <v>236</v>
      </c>
      <c r="C168" s="11" t="s">
        <v>237</v>
      </c>
      <c r="D168" s="11" t="s">
        <v>267</v>
      </c>
      <c r="E168" s="42">
        <f t="shared" ref="E168:E169" si="41">F168+G168+H168+I168+J168+K168+M168+N168+O168+P168+Q168+R168+S168+T168+U168+V168+W168+X168+Y168</f>
        <v>2385756.6099660001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5">
        <v>0</v>
      </c>
      <c r="M168" s="34">
        <v>0</v>
      </c>
      <c r="N168" s="34">
        <v>2286818.69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50000</v>
      </c>
      <c r="V168" s="44">
        <f t="shared" ref="V168:V169" si="42">(F168+G168+H168+I168+J168+K168+M168+N168+O168+P168+Q168+R168+S168+T168)*2.14%</f>
        <v>48937.919966000001</v>
      </c>
      <c r="W168" s="34">
        <v>0</v>
      </c>
      <c r="X168" s="34">
        <v>0</v>
      </c>
      <c r="Y168" s="34">
        <v>0</v>
      </c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  <c r="IY168" s="5"/>
      <c r="IZ168" s="5"/>
      <c r="JA168" s="5"/>
      <c r="JB168" s="5"/>
      <c r="JC168" s="5"/>
      <c r="JD168" s="5"/>
      <c r="JE168" s="5"/>
      <c r="JF168" s="5"/>
      <c r="JG168" s="5"/>
      <c r="JH168" s="5"/>
      <c r="JI168" s="5"/>
      <c r="JJ168" s="5"/>
      <c r="JK168" s="5"/>
      <c r="JL168" s="5"/>
      <c r="JM168" s="5"/>
      <c r="JN168" s="5"/>
      <c r="JO168" s="5"/>
      <c r="JP168" s="5"/>
      <c r="JQ168" s="5"/>
      <c r="JR168" s="5"/>
      <c r="JS168" s="5"/>
      <c r="JT168" s="5"/>
      <c r="JU168" s="5"/>
      <c r="JV168" s="5"/>
      <c r="JW168" s="5"/>
      <c r="JX168" s="5"/>
      <c r="JY168" s="5"/>
      <c r="JZ168" s="5"/>
      <c r="KA168" s="5"/>
      <c r="KB168" s="5"/>
      <c r="KC168" s="5"/>
      <c r="KD168" s="5"/>
      <c r="KE168" s="5"/>
      <c r="KF168" s="5"/>
      <c r="KG168" s="5"/>
      <c r="KH168" s="5"/>
      <c r="KI168" s="5"/>
      <c r="KJ168" s="5"/>
      <c r="KK168" s="5"/>
      <c r="KL168" s="5"/>
      <c r="KM168" s="5"/>
      <c r="KN168" s="5"/>
      <c r="KO168" s="5"/>
      <c r="KP168" s="5"/>
      <c r="KQ168" s="5"/>
      <c r="KR168" s="5"/>
      <c r="KS168" s="5"/>
      <c r="KT168" s="5"/>
      <c r="KU168" s="5"/>
      <c r="KV168" s="5"/>
      <c r="KW168" s="5"/>
      <c r="KX168" s="5"/>
      <c r="KY168" s="5"/>
      <c r="KZ168" s="5"/>
      <c r="LA168" s="5"/>
      <c r="LB168" s="5"/>
      <c r="LC168" s="5"/>
      <c r="LD168" s="5"/>
      <c r="LE168" s="5"/>
      <c r="LF168" s="5"/>
      <c r="LG168" s="5"/>
      <c r="LH168" s="5"/>
      <c r="LI168" s="5"/>
      <c r="LJ168" s="5"/>
      <c r="LK168" s="5"/>
      <c r="LL168" s="5"/>
      <c r="LM168" s="5"/>
      <c r="LN168" s="5"/>
      <c r="LO168" s="5"/>
      <c r="LP168" s="5"/>
      <c r="LQ168" s="5"/>
      <c r="LR168" s="5"/>
      <c r="LS168" s="5"/>
      <c r="LT168" s="5"/>
      <c r="LU168" s="5"/>
      <c r="LV168" s="5"/>
      <c r="LW168" s="5"/>
      <c r="LX168" s="5"/>
      <c r="LY168" s="5"/>
      <c r="LZ168" s="5"/>
      <c r="MA168" s="5"/>
      <c r="MB168" s="5"/>
      <c r="MC168" s="5"/>
      <c r="MD168" s="5"/>
      <c r="ME168" s="5"/>
      <c r="MF168" s="5"/>
      <c r="MG168" s="5"/>
      <c r="MH168" s="5"/>
      <c r="MI168" s="5"/>
      <c r="MJ168" s="5"/>
      <c r="MK168" s="5"/>
      <c r="ML168" s="5"/>
      <c r="MM168" s="5"/>
      <c r="MN168" s="5"/>
      <c r="MO168" s="5"/>
      <c r="MP168" s="5"/>
      <c r="MQ168" s="5"/>
      <c r="MR168" s="5"/>
      <c r="MS168" s="5"/>
      <c r="MT168" s="5"/>
      <c r="MU168" s="5"/>
      <c r="MV168" s="5"/>
      <c r="MW168" s="5"/>
      <c r="MX168" s="5"/>
      <c r="MY168" s="5"/>
      <c r="MZ168" s="5"/>
      <c r="NA168" s="5"/>
      <c r="NB168" s="5"/>
      <c r="NC168" s="5"/>
      <c r="ND168" s="5"/>
      <c r="NE168" s="5"/>
      <c r="NF168" s="5"/>
    </row>
    <row r="169" spans="1:370" s="5" customFormat="1" ht="18" customHeight="1" x14ac:dyDescent="0.25">
      <c r="A169" s="13">
        <v>2</v>
      </c>
      <c r="B169" s="11" t="s">
        <v>282</v>
      </c>
      <c r="C169" s="11" t="s">
        <v>283</v>
      </c>
      <c r="D169" s="11" t="s">
        <v>267</v>
      </c>
      <c r="E169" s="42">
        <f t="shared" si="41"/>
        <v>1225227.6712219999</v>
      </c>
      <c r="F169" s="34">
        <v>1150604.73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5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50000</v>
      </c>
      <c r="V169" s="44">
        <f t="shared" si="42"/>
        <v>24622.941222000001</v>
      </c>
      <c r="W169" s="17">
        <v>0</v>
      </c>
      <c r="X169" s="17">
        <v>0</v>
      </c>
      <c r="Y169" s="17">
        <v>0</v>
      </c>
    </row>
  </sheetData>
  <autoFilter ref="A7:NF169" xr:uid="{00000000-0009-0000-0000-000001000000}">
    <filterColumn colId="5" showButton="0"/>
    <filterColumn colId="6" showButton="0"/>
    <filterColumn colId="7" showButton="0"/>
    <filterColumn colId="8" showButton="0"/>
    <filterColumn colId="9" showButton="0"/>
  </autoFilter>
  <mergeCells count="42">
    <mergeCell ref="A167:C167"/>
    <mergeCell ref="A57:C57"/>
    <mergeCell ref="A59:C59"/>
    <mergeCell ref="A63:C63"/>
    <mergeCell ref="A84:C84"/>
    <mergeCell ref="A165:C165"/>
    <mergeCell ref="A42:C42"/>
    <mergeCell ref="A46:C46"/>
    <mergeCell ref="A48:C48"/>
    <mergeCell ref="A50:C50"/>
    <mergeCell ref="A53:C53"/>
    <mergeCell ref="A9:C9"/>
    <mergeCell ref="A11:C11"/>
    <mergeCell ref="A13:C13"/>
    <mergeCell ref="A15:C15"/>
    <mergeCell ref="A33:C33"/>
    <mergeCell ref="X4:X5"/>
    <mergeCell ref="Y4:Y5"/>
    <mergeCell ref="F6:K6"/>
    <mergeCell ref="F7:K7"/>
    <mergeCell ref="A8:C8"/>
    <mergeCell ref="S4:S5"/>
    <mergeCell ref="T4:T5"/>
    <mergeCell ref="U4:U5"/>
    <mergeCell ref="V4:V5"/>
    <mergeCell ref="W4:W5"/>
    <mergeCell ref="X1:Y1"/>
    <mergeCell ref="B2:Y2"/>
    <mergeCell ref="A3:A6"/>
    <mergeCell ref="B3:B6"/>
    <mergeCell ref="C3:C6"/>
    <mergeCell ref="D3:D6"/>
    <mergeCell ref="E3:E5"/>
    <mergeCell ref="F3:Q3"/>
    <mergeCell ref="R3:Y3"/>
    <mergeCell ref="F4:K4"/>
    <mergeCell ref="L4:M5"/>
    <mergeCell ref="N4:N5"/>
    <mergeCell ref="O4:O5"/>
    <mergeCell ref="P4:P5"/>
    <mergeCell ref="Q4:Q5"/>
    <mergeCell ref="R4:R5"/>
  </mergeCells>
  <conditionalFormatting sqref="C7">
    <cfRule type="duplicateValues" dxfId="593" priority="35" stopIfTrue="1"/>
  </conditionalFormatting>
  <conditionalFormatting sqref="C8">
    <cfRule type="duplicateValues" dxfId="592" priority="24" stopIfTrue="1"/>
  </conditionalFormatting>
  <conditionalFormatting sqref="C9">
    <cfRule type="duplicateValues" dxfId="591" priority="26" stopIfTrue="1"/>
  </conditionalFormatting>
  <conditionalFormatting sqref="C29">
    <cfRule type="duplicateValues" dxfId="590" priority="3" stopIfTrue="1"/>
    <cfRule type="duplicateValues" dxfId="589" priority="4" stopIfTrue="1"/>
    <cfRule type="duplicateValues" dxfId="588" priority="5" stopIfTrue="1"/>
  </conditionalFormatting>
  <conditionalFormatting sqref="C30:C32 C10 C12 C14:C28">
    <cfRule type="duplicateValues" dxfId="587" priority="390" stopIfTrue="1"/>
  </conditionalFormatting>
  <conditionalFormatting sqref="C30:C32 C12 C14:C28">
    <cfRule type="duplicateValues" dxfId="586" priority="394" stopIfTrue="1"/>
  </conditionalFormatting>
  <conditionalFormatting sqref="C30:C32 C14:C28">
    <cfRule type="duplicateValues" dxfId="585" priority="397" stopIfTrue="1"/>
  </conditionalFormatting>
  <conditionalFormatting sqref="C42">
    <cfRule type="duplicateValues" dxfId="584" priority="13" stopIfTrue="1"/>
  </conditionalFormatting>
  <conditionalFormatting sqref="C43:C45">
    <cfRule type="duplicateValues" dxfId="583" priority="31" stopIfTrue="1"/>
  </conditionalFormatting>
  <conditionalFormatting sqref="C48">
    <cfRule type="duplicateValues" dxfId="582" priority="22" stopIfTrue="1"/>
  </conditionalFormatting>
  <conditionalFormatting sqref="C54:C55">
    <cfRule type="duplicateValues" dxfId="581" priority="34" stopIfTrue="1"/>
  </conditionalFormatting>
  <conditionalFormatting sqref="C56">
    <cfRule type="expression" dxfId="580" priority="402" stopIfTrue="1">
      <formula>AND(COUNTIF($C$16,C16)&gt;1,NOT(ISBLANK(C16)))</formula>
    </cfRule>
  </conditionalFormatting>
  <conditionalFormatting sqref="C64">
    <cfRule type="duplicateValues" dxfId="579" priority="11" stopIfTrue="1"/>
  </conditionalFormatting>
  <conditionalFormatting sqref="C83">
    <cfRule type="duplicateValues" dxfId="578" priority="2" stopIfTrue="1"/>
  </conditionalFormatting>
  <conditionalFormatting sqref="C112">
    <cfRule type="duplicateValues" dxfId="577" priority="6"/>
    <cfRule type="duplicateValues" dxfId="576" priority="7"/>
  </conditionalFormatting>
  <conditionalFormatting sqref="C113:C133 C85:C111">
    <cfRule type="duplicateValues" dxfId="575" priority="336"/>
    <cfRule type="duplicateValues" dxfId="574" priority="337"/>
  </conditionalFormatting>
  <conditionalFormatting sqref="C158:C161">
    <cfRule type="duplicateValues" dxfId="573" priority="355"/>
    <cfRule type="duplicateValues" dxfId="572" priority="356"/>
  </conditionalFormatting>
  <conditionalFormatting sqref="C162:C163">
    <cfRule type="duplicateValues" dxfId="571" priority="398"/>
    <cfRule type="duplicateValues" dxfId="570" priority="400"/>
  </conditionalFormatting>
  <conditionalFormatting sqref="C164">
    <cfRule type="duplicateValues" dxfId="569" priority="399"/>
    <cfRule type="duplicateValues" dxfId="568" priority="401"/>
  </conditionalFormatting>
  <conditionalFormatting sqref="C168">
    <cfRule type="duplicateValues" dxfId="567" priority="17" stopIfTrue="1"/>
  </conditionalFormatting>
  <conditionalFormatting sqref="C168:C169 C54:C55">
    <cfRule type="duplicateValues" dxfId="566" priority="27" stopIfTrue="1"/>
  </conditionalFormatting>
  <conditionalFormatting sqref="C169">
    <cfRule type="duplicateValues" dxfId="565" priority="16" stopIfTrue="1"/>
  </conditionalFormatting>
  <conditionalFormatting sqref="D8">
    <cfRule type="duplicateValues" dxfId="564" priority="23" stopIfTrue="1"/>
  </conditionalFormatting>
  <conditionalFormatting sqref="D9">
    <cfRule type="duplicateValues" dxfId="563" priority="25" stopIfTrue="1"/>
  </conditionalFormatting>
  <conditionalFormatting sqref="D11">
    <cfRule type="duplicateValues" dxfId="562" priority="19" stopIfTrue="1"/>
  </conditionalFormatting>
  <conditionalFormatting sqref="D13">
    <cfRule type="duplicateValues" dxfId="561" priority="18" stopIfTrue="1"/>
  </conditionalFormatting>
  <conditionalFormatting sqref="D42">
    <cfRule type="duplicateValues" dxfId="560" priority="12" stopIfTrue="1"/>
    <cfRule type="duplicateValues" dxfId="559" priority="32" stopIfTrue="1"/>
  </conditionalFormatting>
  <conditionalFormatting sqref="D49">
    <cfRule type="duplicateValues" dxfId="558" priority="33" stopIfTrue="1"/>
  </conditionalFormatting>
  <conditionalFormatting sqref="D53">
    <cfRule type="duplicateValues" dxfId="557" priority="20" stopIfTrue="1"/>
  </conditionalFormatting>
  <conditionalFormatting sqref="D79">
    <cfRule type="duplicateValues" dxfId="556" priority="21" stopIfTrue="1"/>
  </conditionalFormatting>
  <conditionalFormatting sqref="D167">
    <cfRule type="duplicateValues" dxfId="555" priority="14" stopIfTrue="1"/>
  </conditionalFormatting>
  <conditionalFormatting sqref="D168">
    <cfRule type="duplicateValues" dxfId="554" priority="15" stopIfTrue="1"/>
  </conditionalFormatting>
  <pageMargins left="0.7" right="0.7" top="0.75" bottom="0.75" header="0.3" footer="0.3"/>
  <pageSetup paperSize="9" scale="1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24"/>
  <sheetViews>
    <sheetView zoomScale="70" workbookViewId="0">
      <selection activeCell="C17" sqref="C17"/>
    </sheetView>
  </sheetViews>
  <sheetFormatPr defaultRowHeight="15" x14ac:dyDescent="0.25"/>
  <cols>
    <col min="1" max="1" width="5.28515625" customWidth="1"/>
    <col min="2" max="2" width="43.28515625" customWidth="1"/>
    <col min="3" max="3" width="20.42578125" style="105" customWidth="1"/>
    <col min="4" max="4" width="32.140625" style="105" customWidth="1"/>
    <col min="5" max="5" width="35.42578125" style="105" customWidth="1"/>
    <col min="6" max="6" width="13" customWidth="1"/>
    <col min="7" max="7" width="12.7109375" customWidth="1"/>
    <col min="8" max="8" width="11.85546875" customWidth="1"/>
    <col min="9" max="9" width="12.140625" customWidth="1"/>
    <col min="10" max="10" width="9.28515625" customWidth="1"/>
    <col min="11" max="11" width="11.42578125" customWidth="1"/>
    <col min="12" max="12" width="10.7109375" customWidth="1"/>
    <col min="13" max="13" width="11.140625" customWidth="1"/>
    <col min="14" max="14" width="17.85546875" customWidth="1"/>
    <col min="15" max="15" width="17.42578125" customWidth="1"/>
  </cols>
  <sheetData>
    <row r="2" spans="1:15" ht="15.75" x14ac:dyDescent="0.25">
      <c r="A2" s="5"/>
      <c r="B2" s="10"/>
      <c r="C2" s="8"/>
      <c r="D2" s="8"/>
      <c r="E2" s="8"/>
      <c r="F2" s="5"/>
      <c r="G2" s="5"/>
      <c r="H2" s="5"/>
      <c r="I2" s="5"/>
      <c r="J2" s="5"/>
      <c r="K2" s="5"/>
      <c r="L2" s="5"/>
      <c r="M2" s="5"/>
      <c r="N2" s="340" t="s">
        <v>284</v>
      </c>
      <c r="O2" s="340"/>
    </row>
    <row r="3" spans="1:15" ht="15.75" x14ac:dyDescent="0.25">
      <c r="A3" s="5"/>
      <c r="B3" s="340" t="s">
        <v>285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</row>
    <row r="4" spans="1:15" ht="15.75" x14ac:dyDescent="0.25">
      <c r="A4" s="341" t="s">
        <v>286</v>
      </c>
      <c r="B4" s="341" t="s">
        <v>5</v>
      </c>
      <c r="C4" s="360" t="s">
        <v>287</v>
      </c>
      <c r="D4" s="360" t="s">
        <v>288</v>
      </c>
      <c r="E4" s="360" t="s">
        <v>14</v>
      </c>
      <c r="F4" s="341" t="s">
        <v>289</v>
      </c>
      <c r="G4" s="341"/>
      <c r="H4" s="341"/>
      <c r="I4" s="341"/>
      <c r="J4" s="341"/>
      <c r="K4" s="341" t="s">
        <v>15</v>
      </c>
      <c r="L4" s="341"/>
      <c r="M4" s="341"/>
      <c r="N4" s="341"/>
      <c r="O4" s="341"/>
    </row>
    <row r="5" spans="1:15" ht="65.25" customHeight="1" x14ac:dyDescent="0.25">
      <c r="A5" s="341"/>
      <c r="B5" s="341"/>
      <c r="C5" s="360"/>
      <c r="D5" s="360"/>
      <c r="E5" s="360"/>
      <c r="F5" s="11" t="s">
        <v>290</v>
      </c>
      <c r="G5" s="11" t="s">
        <v>291</v>
      </c>
      <c r="H5" s="11" t="s">
        <v>292</v>
      </c>
      <c r="I5" s="11" t="s">
        <v>293</v>
      </c>
      <c r="J5" s="11" t="s">
        <v>19</v>
      </c>
      <c r="K5" s="11" t="s">
        <v>290</v>
      </c>
      <c r="L5" s="11" t="s">
        <v>291</v>
      </c>
      <c r="M5" s="11" t="s">
        <v>292</v>
      </c>
      <c r="N5" s="11" t="s">
        <v>293</v>
      </c>
      <c r="O5" s="11" t="s">
        <v>19</v>
      </c>
    </row>
    <row r="6" spans="1:15" ht="15.75" x14ac:dyDescent="0.25">
      <c r="A6" s="341"/>
      <c r="B6" s="341"/>
      <c r="C6" s="17" t="s">
        <v>294</v>
      </c>
      <c r="D6" s="34" t="s">
        <v>27</v>
      </c>
      <c r="E6" s="34" t="s">
        <v>28</v>
      </c>
      <c r="F6" s="11" t="s">
        <v>265</v>
      </c>
      <c r="G6" s="11" t="s">
        <v>265</v>
      </c>
      <c r="H6" s="11" t="s">
        <v>265</v>
      </c>
      <c r="I6" s="11" t="s">
        <v>265</v>
      </c>
      <c r="J6" s="11" t="s">
        <v>265</v>
      </c>
      <c r="K6" s="11" t="s">
        <v>29</v>
      </c>
      <c r="L6" s="11" t="s">
        <v>29</v>
      </c>
      <c r="M6" s="11" t="s">
        <v>29</v>
      </c>
      <c r="N6" s="11" t="s">
        <v>29</v>
      </c>
      <c r="O6" s="11" t="s">
        <v>29</v>
      </c>
    </row>
    <row r="7" spans="1:15" ht="15.75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</row>
    <row r="8" spans="1:15" ht="24.95" customHeight="1" x14ac:dyDescent="0.25">
      <c r="A8" s="348" t="s">
        <v>295</v>
      </c>
      <c r="B8" s="349"/>
      <c r="C8" s="31">
        <f t="shared" ref="C8:M8" si="0">SUM(C9:C25)</f>
        <v>592579.92999999993</v>
      </c>
      <c r="D8" s="32">
        <f t="shared" si="0"/>
        <v>22567</v>
      </c>
      <c r="E8" s="32">
        <f t="shared" si="0"/>
        <v>9224.6666666666679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145</v>
      </c>
      <c r="J8" s="19">
        <f t="shared" si="0"/>
        <v>145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21">
        <f>SUM(N9:N24)</f>
        <v>877600939.01451445</v>
      </c>
      <c r="O8" s="21">
        <f t="shared" ref="O8:O24" si="1">N8</f>
        <v>877600939.01451445</v>
      </c>
    </row>
    <row r="9" spans="1:15" ht="24.95" customHeight="1" x14ac:dyDescent="0.25">
      <c r="A9" s="40">
        <v>1</v>
      </c>
      <c r="B9" s="11" t="s">
        <v>33</v>
      </c>
      <c r="C9" s="44">
        <f>'таблица №1 перечень МКД (2024)'!I15</f>
        <v>346.8</v>
      </c>
      <c r="D9" s="52">
        <f>'таблица №1 перечень МКД (2024)'!L15</f>
        <v>21</v>
      </c>
      <c r="E9" s="52">
        <f>'таблица №1 перечень МКД (2024)'!M15</f>
        <v>8</v>
      </c>
      <c r="F9" s="40">
        <v>0</v>
      </c>
      <c r="G9" s="40">
        <v>0</v>
      </c>
      <c r="H9" s="40">
        <v>0</v>
      </c>
      <c r="I9" s="40">
        <v>1</v>
      </c>
      <c r="J9" s="40">
        <v>1</v>
      </c>
      <c r="K9" s="44">
        <v>0</v>
      </c>
      <c r="L9" s="44">
        <v>0</v>
      </c>
      <c r="M9" s="44">
        <v>0</v>
      </c>
      <c r="N9" s="44">
        <f>'таблица №2 виды ремонта (2024)'!E9</f>
        <v>1281608.2056</v>
      </c>
      <c r="O9" s="44">
        <f t="shared" si="1"/>
        <v>1281608.2056</v>
      </c>
    </row>
    <row r="10" spans="1:15" ht="24.95" customHeight="1" x14ac:dyDescent="0.25">
      <c r="A10" s="13">
        <v>2</v>
      </c>
      <c r="B10" s="13" t="s">
        <v>37</v>
      </c>
      <c r="C10" s="17">
        <f>'таблица №1 перечень МКД (2024)'!I17</f>
        <v>1224</v>
      </c>
      <c r="D10" s="26">
        <f>'таблица №1 перечень МКД (2024)'!L17</f>
        <v>84</v>
      </c>
      <c r="E10" s="26">
        <f>'таблица №1 перечень МКД (2024)'!M17</f>
        <v>41</v>
      </c>
      <c r="F10" s="13">
        <v>0</v>
      </c>
      <c r="G10" s="13">
        <v>0</v>
      </c>
      <c r="H10" s="13">
        <v>0</v>
      </c>
      <c r="I10" s="11">
        <v>1</v>
      </c>
      <c r="J10" s="11">
        <v>1</v>
      </c>
      <c r="K10" s="17">
        <v>0</v>
      </c>
      <c r="L10" s="17">
        <v>0</v>
      </c>
      <c r="M10" s="17">
        <v>0</v>
      </c>
      <c r="N10" s="17">
        <f>'таблица №2 виды ремонта (2024)'!E11</f>
        <v>3245960.6</v>
      </c>
      <c r="O10" s="34">
        <f t="shared" si="1"/>
        <v>3245960.6</v>
      </c>
    </row>
    <row r="11" spans="1:15" ht="24.95" customHeight="1" x14ac:dyDescent="0.25">
      <c r="A11" s="13">
        <v>3</v>
      </c>
      <c r="B11" s="13" t="s">
        <v>41</v>
      </c>
      <c r="C11" s="34">
        <f>'таблица №1 перечень МКД (2024)'!I19</f>
        <v>415.3</v>
      </c>
      <c r="D11" s="26">
        <f>'таблица №1 перечень МКД (2024)'!L19</f>
        <v>23</v>
      </c>
      <c r="E11" s="26">
        <f>'таблица №1 перечень МКД (2024)'!M19</f>
        <v>11</v>
      </c>
      <c r="F11" s="13">
        <v>0</v>
      </c>
      <c r="G11" s="13">
        <v>0</v>
      </c>
      <c r="H11" s="13">
        <v>0</v>
      </c>
      <c r="I11" s="11">
        <v>1</v>
      </c>
      <c r="J11" s="11">
        <v>1</v>
      </c>
      <c r="K11" s="17">
        <v>0</v>
      </c>
      <c r="L11" s="17">
        <v>0</v>
      </c>
      <c r="M11" s="17">
        <v>0</v>
      </c>
      <c r="N11" s="17">
        <f>'таблица №2 виды ремонта (2024)'!E13</f>
        <v>50000</v>
      </c>
      <c r="O11" s="34">
        <f t="shared" si="1"/>
        <v>50000</v>
      </c>
    </row>
    <row r="12" spans="1:15" ht="24.95" customHeight="1" x14ac:dyDescent="0.25">
      <c r="A12" s="40">
        <v>4</v>
      </c>
      <c r="B12" s="13" t="s">
        <v>296</v>
      </c>
      <c r="C12" s="34">
        <f>'таблица №1 перечень МКД (2024)'!I21</f>
        <v>75966.950000000012</v>
      </c>
      <c r="D12" s="26">
        <f>'таблица №1 перечень МКД (2024)'!L21</f>
        <v>3083</v>
      </c>
      <c r="E12" s="26">
        <f>'таблица №1 перечень МКД (2024)'!M21</f>
        <v>1845</v>
      </c>
      <c r="F12" s="13">
        <v>0</v>
      </c>
      <c r="G12" s="13">
        <v>0</v>
      </c>
      <c r="H12" s="13">
        <v>0</v>
      </c>
      <c r="I12" s="11">
        <v>17</v>
      </c>
      <c r="J12" s="11">
        <v>17</v>
      </c>
      <c r="K12" s="17">
        <v>0</v>
      </c>
      <c r="L12" s="17">
        <v>0</v>
      </c>
      <c r="M12" s="17">
        <v>0</v>
      </c>
      <c r="N12" s="17">
        <f>'таблица №2 виды ремонта (2024)'!E15</f>
        <v>93721365.239953995</v>
      </c>
      <c r="O12" s="34">
        <f t="shared" si="1"/>
        <v>93721365.239953995</v>
      </c>
    </row>
    <row r="13" spans="1:15" ht="24.95" customHeight="1" x14ac:dyDescent="0.25">
      <c r="A13" s="13">
        <v>5</v>
      </c>
      <c r="B13" s="13" t="s">
        <v>67</v>
      </c>
      <c r="C13" s="17">
        <f>'таблица №1 перечень МКД (2024)'!I39</f>
        <v>27922.25</v>
      </c>
      <c r="D13" s="30">
        <f>'таблица №1 перечень МКД (2024)'!L39</f>
        <v>625</v>
      </c>
      <c r="E13" s="30">
        <f>'таблица №1 перечень МКД (2024)'!M39</f>
        <v>507</v>
      </c>
      <c r="F13" s="24">
        <v>0</v>
      </c>
      <c r="G13" s="24">
        <v>0</v>
      </c>
      <c r="H13" s="24">
        <v>0</v>
      </c>
      <c r="I13" s="24">
        <v>8</v>
      </c>
      <c r="J13" s="24">
        <v>8</v>
      </c>
      <c r="K13" s="17">
        <v>0</v>
      </c>
      <c r="L13" s="17">
        <v>0</v>
      </c>
      <c r="M13" s="17">
        <v>0</v>
      </c>
      <c r="N13" s="25">
        <f>'таблица №2 виды ремонта (2024)'!E33</f>
        <v>21093728.946090281</v>
      </c>
      <c r="O13" s="25">
        <f t="shared" si="1"/>
        <v>21093728.946090281</v>
      </c>
    </row>
    <row r="14" spans="1:15" ht="24.95" customHeight="1" x14ac:dyDescent="0.25">
      <c r="A14" s="13">
        <v>6</v>
      </c>
      <c r="B14" s="13" t="s">
        <v>77</v>
      </c>
      <c r="C14" s="17">
        <f>'таблица №1 перечень МКД (2024)'!I48</f>
        <v>9014.369999999999</v>
      </c>
      <c r="D14" s="30">
        <f>'таблица №1 перечень МКД (2024)'!L48</f>
        <v>251</v>
      </c>
      <c r="E14" s="30">
        <f>'таблица №1 перечень МКД (2024)'!M48</f>
        <v>167</v>
      </c>
      <c r="F14" s="24">
        <v>0</v>
      </c>
      <c r="G14" s="24">
        <v>0</v>
      </c>
      <c r="H14" s="24">
        <v>0</v>
      </c>
      <c r="I14" s="24">
        <v>3</v>
      </c>
      <c r="J14" s="24">
        <v>3</v>
      </c>
      <c r="K14" s="17">
        <v>0</v>
      </c>
      <c r="L14" s="17">
        <v>0</v>
      </c>
      <c r="M14" s="17">
        <v>0</v>
      </c>
      <c r="N14" s="25">
        <f>'таблица №2 виды ремонта (2024)'!E42</f>
        <v>14883974.863600001</v>
      </c>
      <c r="O14" s="25">
        <f t="shared" si="1"/>
        <v>14883974.863600001</v>
      </c>
    </row>
    <row r="15" spans="1:15" ht="24.95" customHeight="1" x14ac:dyDescent="0.25">
      <c r="A15" s="40">
        <v>7</v>
      </c>
      <c r="B15" s="13" t="s">
        <v>297</v>
      </c>
      <c r="C15" s="60">
        <f>'таблица №1 перечень МКД (2024)'!I52</f>
        <v>1729.7</v>
      </c>
      <c r="D15" s="30">
        <f>'таблица №1 перечень МКД (2024)'!L52</f>
        <v>52</v>
      </c>
      <c r="E15" s="30">
        <f>'таблица №1 перечень МКД (2024)'!M52</f>
        <v>24</v>
      </c>
      <c r="F15" s="24">
        <v>0</v>
      </c>
      <c r="G15" s="24">
        <v>0</v>
      </c>
      <c r="H15" s="24">
        <v>0</v>
      </c>
      <c r="I15" s="24">
        <v>1</v>
      </c>
      <c r="J15" s="24">
        <v>1</v>
      </c>
      <c r="K15" s="17">
        <v>0</v>
      </c>
      <c r="L15" s="17">
        <v>0</v>
      </c>
      <c r="M15" s="17">
        <v>0</v>
      </c>
      <c r="N15" s="25">
        <f>'таблица №2 виды ремонта (2024)'!E46</f>
        <v>1234583.9709999999</v>
      </c>
      <c r="O15" s="25">
        <f t="shared" si="1"/>
        <v>1234583.9709999999</v>
      </c>
    </row>
    <row r="16" spans="1:15" ht="24.95" customHeight="1" x14ac:dyDescent="0.25">
      <c r="A16" s="13">
        <v>8</v>
      </c>
      <c r="B16" s="13" t="s">
        <v>298</v>
      </c>
      <c r="C16" s="17">
        <f>'таблица №1 перечень МКД (2024)'!I54</f>
        <v>981</v>
      </c>
      <c r="D16" s="26">
        <f>'таблица №1 перечень МКД (2024)'!L54</f>
        <v>41</v>
      </c>
      <c r="E16" s="26">
        <f>'таблица №1 перечень МКД (2024)'!M54</f>
        <v>22</v>
      </c>
      <c r="F16" s="13">
        <v>0</v>
      </c>
      <c r="G16" s="13">
        <v>0</v>
      </c>
      <c r="H16" s="13">
        <v>0</v>
      </c>
      <c r="I16" s="11">
        <v>1</v>
      </c>
      <c r="J16" s="11">
        <v>1</v>
      </c>
      <c r="K16" s="17">
        <v>0</v>
      </c>
      <c r="L16" s="17">
        <v>0</v>
      </c>
      <c r="M16" s="17">
        <v>0</v>
      </c>
      <c r="N16" s="17">
        <f>'таблица №2 виды ремонта (2024)'!E48</f>
        <v>4142133.1195360003</v>
      </c>
      <c r="O16" s="34">
        <f t="shared" si="1"/>
        <v>4142133.1195360003</v>
      </c>
    </row>
    <row r="17" spans="1:15" ht="24.95" customHeight="1" x14ac:dyDescent="0.25">
      <c r="A17" s="40">
        <v>9</v>
      </c>
      <c r="B17" s="13" t="s">
        <v>88</v>
      </c>
      <c r="C17" s="17">
        <f>'таблица №1 перечень МКД (2024)'!I56</f>
        <v>1722.9</v>
      </c>
      <c r="D17" s="61">
        <f>'таблица №1 перечень МКД (2024)'!L56</f>
        <v>65</v>
      </c>
      <c r="E17" s="61">
        <f>'таблица №1 перечень МКД (2024)'!M56</f>
        <v>38</v>
      </c>
      <c r="F17" s="13">
        <v>0</v>
      </c>
      <c r="G17" s="13">
        <v>0</v>
      </c>
      <c r="H17" s="13">
        <v>0</v>
      </c>
      <c r="I17" s="13">
        <v>2</v>
      </c>
      <c r="J17" s="11">
        <v>2</v>
      </c>
      <c r="K17" s="17">
        <v>0</v>
      </c>
      <c r="L17" s="17">
        <v>0</v>
      </c>
      <c r="M17" s="17">
        <v>0</v>
      </c>
      <c r="N17" s="17">
        <f>'таблица №2 виды ремонта (2024)'!E50</f>
        <v>5812148.8202082003</v>
      </c>
      <c r="O17" s="34">
        <f t="shared" si="1"/>
        <v>5812148.8202082003</v>
      </c>
    </row>
    <row r="18" spans="1:15" ht="24.95" customHeight="1" x14ac:dyDescent="0.25">
      <c r="A18" s="13">
        <v>10</v>
      </c>
      <c r="B18" s="13" t="s">
        <v>299</v>
      </c>
      <c r="C18" s="17">
        <f>'таблица №1 перечень МКД (2024)'!I59</f>
        <v>4845.5</v>
      </c>
      <c r="D18" s="26">
        <f>'таблица №1 перечень МКД (2024)'!L59</f>
        <v>194</v>
      </c>
      <c r="E18" s="26">
        <f>'таблица №1 перечень МКД (2024)'!M59</f>
        <v>85</v>
      </c>
      <c r="F18" s="13">
        <v>0</v>
      </c>
      <c r="G18" s="13">
        <v>0</v>
      </c>
      <c r="H18" s="13">
        <v>0</v>
      </c>
      <c r="I18" s="11">
        <v>3</v>
      </c>
      <c r="J18" s="11">
        <v>3</v>
      </c>
      <c r="K18" s="17">
        <v>0</v>
      </c>
      <c r="L18" s="17">
        <v>0</v>
      </c>
      <c r="M18" s="17">
        <v>0</v>
      </c>
      <c r="N18" s="17">
        <f>'таблица №2 виды ремонта (2024)'!E53</f>
        <v>15422444.482519999</v>
      </c>
      <c r="O18" s="34">
        <f t="shared" si="1"/>
        <v>15422444.482519999</v>
      </c>
    </row>
    <row r="19" spans="1:15" ht="24.95" customHeight="1" x14ac:dyDescent="0.25">
      <c r="A19" s="13">
        <v>11</v>
      </c>
      <c r="B19" s="13" t="s">
        <v>101</v>
      </c>
      <c r="C19" s="17">
        <f>'таблица №1 перечень МКД (2024)'!I64</f>
        <v>3931.8</v>
      </c>
      <c r="D19" s="26">
        <f>'таблица №1 перечень МКД (2024)'!L64</f>
        <v>68</v>
      </c>
      <c r="E19" s="26">
        <f>'таблица №1 перечень МКД (2024)'!M64</f>
        <v>34</v>
      </c>
      <c r="F19" s="13">
        <v>0</v>
      </c>
      <c r="G19" s="13">
        <v>0</v>
      </c>
      <c r="H19" s="13">
        <v>0</v>
      </c>
      <c r="I19" s="11">
        <v>1</v>
      </c>
      <c r="J19" s="11">
        <v>1</v>
      </c>
      <c r="K19" s="17">
        <v>0</v>
      </c>
      <c r="L19" s="17">
        <v>0</v>
      </c>
      <c r="M19" s="17">
        <v>0</v>
      </c>
      <c r="N19" s="17">
        <f>'таблица №2 виды ремонта (2024)'!E57</f>
        <v>7460822.7348199999</v>
      </c>
      <c r="O19" s="34">
        <f>N19</f>
        <v>7460822.7348199999</v>
      </c>
    </row>
    <row r="20" spans="1:15" ht="24.95" customHeight="1" x14ac:dyDescent="0.25">
      <c r="A20" s="13">
        <v>12</v>
      </c>
      <c r="B20" s="13" t="s">
        <v>104</v>
      </c>
      <c r="C20" s="17">
        <f>'таблица №1 перечень МКД (2024)'!I65</f>
        <v>2219.92</v>
      </c>
      <c r="D20" s="26">
        <f>'таблица №1 перечень МКД (2024)'!L65</f>
        <v>106</v>
      </c>
      <c r="E20" s="26">
        <f>'таблица №1 перечень МКД (2024)'!M65</f>
        <v>45</v>
      </c>
      <c r="F20" s="13">
        <v>0</v>
      </c>
      <c r="G20" s="13">
        <v>0</v>
      </c>
      <c r="H20" s="13">
        <v>0</v>
      </c>
      <c r="I20" s="13">
        <v>3</v>
      </c>
      <c r="J20" s="11">
        <v>3</v>
      </c>
      <c r="K20" s="17">
        <v>0</v>
      </c>
      <c r="L20" s="17">
        <v>0</v>
      </c>
      <c r="M20" s="17">
        <v>0</v>
      </c>
      <c r="N20" s="17">
        <f>'таблица №2 виды ремонта (2024)'!E59</f>
        <v>9438203.0399999991</v>
      </c>
      <c r="O20" s="17">
        <f t="shared" si="1"/>
        <v>9438203.0399999991</v>
      </c>
    </row>
    <row r="21" spans="1:15" ht="24.95" customHeight="1" x14ac:dyDescent="0.25">
      <c r="A21" s="40">
        <v>13</v>
      </c>
      <c r="B21" s="13" t="s">
        <v>110</v>
      </c>
      <c r="C21" s="17">
        <f>'таблица №1 перечень МКД (2024)'!I69</f>
        <v>66730.51999999999</v>
      </c>
      <c r="D21" s="26">
        <f>'таблица №1 перечень МКД (2024)'!L69</f>
        <v>2085</v>
      </c>
      <c r="E21" s="26">
        <f>'таблица №1 перечень МКД (2024)'!M69</f>
        <v>914</v>
      </c>
      <c r="F21" s="13">
        <v>0</v>
      </c>
      <c r="G21" s="13">
        <v>0</v>
      </c>
      <c r="H21" s="13">
        <v>0</v>
      </c>
      <c r="I21" s="13">
        <v>20</v>
      </c>
      <c r="J21" s="11">
        <v>20</v>
      </c>
      <c r="K21" s="17">
        <v>0</v>
      </c>
      <c r="L21" s="17">
        <v>0</v>
      </c>
      <c r="M21" s="17">
        <v>0</v>
      </c>
      <c r="N21" s="34">
        <f>'таблица №2 виды ремонта (2024)'!E63</f>
        <v>83692838.479052022</v>
      </c>
      <c r="O21" s="34">
        <f t="shared" si="1"/>
        <v>83692838.479052022</v>
      </c>
    </row>
    <row r="22" spans="1:15" ht="24.95" customHeight="1" x14ac:dyDescent="0.25">
      <c r="A22" s="40">
        <v>14</v>
      </c>
      <c r="B22" s="13" t="s">
        <v>300</v>
      </c>
      <c r="C22" s="17">
        <f>'таблица №1 перечень МКД (2024)'!I90</f>
        <v>386230.61999999988</v>
      </c>
      <c r="D22" s="26">
        <f>'таблица №1 перечень МКД (2024)'!L90</f>
        <v>15486</v>
      </c>
      <c r="E22" s="26">
        <f>'таблица №1 перечень МКД (2024)'!M90</f>
        <v>5317.6666666666679</v>
      </c>
      <c r="F22" s="13">
        <v>0</v>
      </c>
      <c r="G22" s="13">
        <v>0</v>
      </c>
      <c r="H22" s="13">
        <v>0</v>
      </c>
      <c r="I22" s="13">
        <v>80</v>
      </c>
      <c r="J22" s="11">
        <v>80</v>
      </c>
      <c r="K22" s="17">
        <v>0</v>
      </c>
      <c r="L22" s="17">
        <v>0</v>
      </c>
      <c r="M22" s="17">
        <v>0</v>
      </c>
      <c r="N22" s="34">
        <f>'таблица №1 перечень МКД (2024)'!N90</f>
        <v>606230672.23094594</v>
      </c>
      <c r="O22" s="34">
        <f>N22</f>
        <v>606230672.23094594</v>
      </c>
    </row>
    <row r="23" spans="1:15" ht="24.95" customHeight="1" x14ac:dyDescent="0.25">
      <c r="A23" s="13">
        <v>15</v>
      </c>
      <c r="B23" s="13" t="s">
        <v>301</v>
      </c>
      <c r="C23" s="17">
        <f>'таблица №1 перечень МКД (2024)'!I171</f>
        <v>3943.5</v>
      </c>
      <c r="D23" s="26">
        <f>'таблица №1 перечень МКД (2024)'!L171</f>
        <v>193</v>
      </c>
      <c r="E23" s="26">
        <f>'таблица №1 перечень МКД (2024)'!M171</f>
        <v>70</v>
      </c>
      <c r="F23" s="13">
        <v>0</v>
      </c>
      <c r="G23" s="13">
        <v>0</v>
      </c>
      <c r="H23" s="13">
        <v>0</v>
      </c>
      <c r="I23" s="13">
        <v>1</v>
      </c>
      <c r="J23" s="11">
        <v>1</v>
      </c>
      <c r="K23" s="17">
        <v>0</v>
      </c>
      <c r="L23" s="17">
        <v>0</v>
      </c>
      <c r="M23" s="17">
        <v>0</v>
      </c>
      <c r="N23" s="17">
        <f>'таблица №2 виды ремонта (2024)'!E165</f>
        <v>6279470</v>
      </c>
      <c r="O23" s="17">
        <f t="shared" si="1"/>
        <v>6279470</v>
      </c>
    </row>
    <row r="24" spans="1:15" ht="24.95" customHeight="1" x14ac:dyDescent="0.25">
      <c r="A24" s="13">
        <v>16</v>
      </c>
      <c r="B24" s="13" t="s">
        <v>236</v>
      </c>
      <c r="C24" s="17">
        <f>'таблица №1 перечень МКД (2024)'!I173</f>
        <v>5354.8</v>
      </c>
      <c r="D24" s="26">
        <f>'таблица №1 перечень МКД (2024)'!L173</f>
        <v>190</v>
      </c>
      <c r="E24" s="26">
        <f>'таблица №1 перечень МКД (2024)'!M173</f>
        <v>96</v>
      </c>
      <c r="F24" s="13">
        <v>0</v>
      </c>
      <c r="G24" s="13">
        <v>0</v>
      </c>
      <c r="H24" s="13">
        <v>0</v>
      </c>
      <c r="I24" s="13">
        <v>2</v>
      </c>
      <c r="J24" s="11">
        <v>2</v>
      </c>
      <c r="K24" s="17">
        <v>0</v>
      </c>
      <c r="L24" s="17">
        <v>0</v>
      </c>
      <c r="M24" s="17">
        <v>0</v>
      </c>
      <c r="N24" s="17">
        <f>'таблица №2 виды ремонта (2024)'!E167</f>
        <v>3610984.281188</v>
      </c>
      <c r="O24" s="34">
        <f t="shared" si="1"/>
        <v>3610984.281188</v>
      </c>
    </row>
  </sheetData>
  <mergeCells count="10">
    <mergeCell ref="A8:B8"/>
    <mergeCell ref="N2:O2"/>
    <mergeCell ref="B3:O3"/>
    <mergeCell ref="A4:A6"/>
    <mergeCell ref="B4:B6"/>
    <mergeCell ref="C4:C5"/>
    <mergeCell ref="D4:D5"/>
    <mergeCell ref="E4:E5"/>
    <mergeCell ref="F4:J4"/>
    <mergeCell ref="K4:O4"/>
  </mergeCells>
  <pageMargins left="0.7" right="0.7" top="0.75" bottom="0.75" header="0.3" footer="0.3"/>
  <pageSetup paperSize="9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O303"/>
  <sheetViews>
    <sheetView view="pageBreakPreview" topLeftCell="A205" zoomScale="60" workbookViewId="0">
      <selection sqref="A1:S225"/>
    </sheetView>
  </sheetViews>
  <sheetFormatPr defaultRowHeight="15.75" x14ac:dyDescent="0.25"/>
  <cols>
    <col min="1" max="1" width="6" style="5" customWidth="1"/>
    <col min="2" max="2" width="31.7109375" style="5" customWidth="1"/>
    <col min="3" max="3" width="53.28515625" style="5" customWidth="1"/>
    <col min="4" max="4" width="9.85546875" style="5" customWidth="1"/>
    <col min="5" max="5" width="8.42578125" style="5" customWidth="1"/>
    <col min="6" max="6" width="22.7109375" style="5" customWidth="1"/>
    <col min="7" max="8" width="6.7109375" style="5" customWidth="1"/>
    <col min="9" max="9" width="13.7109375" style="8" customWidth="1"/>
    <col min="10" max="11" width="15" style="8" customWidth="1"/>
    <col min="12" max="12" width="17" style="5" customWidth="1"/>
    <col min="13" max="13" width="14.140625" style="5" customWidth="1"/>
    <col min="14" max="14" width="17.5703125" style="6" customWidth="1"/>
    <col min="15" max="15" width="19.7109375" style="6" customWidth="1"/>
    <col min="16" max="16" width="11.85546875" style="6" customWidth="1"/>
    <col min="17" max="17" width="10.85546875" style="6" customWidth="1"/>
    <col min="18" max="18" width="37.7109375" style="6" customWidth="1"/>
    <col min="19" max="19" width="16.7109375" style="5" customWidth="1"/>
    <col min="20" max="256" width="9.140625" style="5"/>
    <col min="257" max="257" width="6" style="5" customWidth="1"/>
    <col min="258" max="258" width="22.7109375" style="5" customWidth="1"/>
    <col min="259" max="259" width="37.7109375" style="5" customWidth="1"/>
    <col min="260" max="261" width="7.7109375" style="5" customWidth="1"/>
    <col min="262" max="262" width="14.5703125" style="5" customWidth="1"/>
    <col min="263" max="264" width="7.7109375" style="5" customWidth="1"/>
    <col min="265" max="265" width="13.140625" style="5" customWidth="1"/>
    <col min="266" max="269" width="10.7109375" style="5" customWidth="1"/>
    <col min="270" max="270" width="17.5703125" style="5" customWidth="1"/>
    <col min="271" max="273" width="13.7109375" style="5" customWidth="1"/>
    <col min="274" max="274" width="18.140625" style="5" customWidth="1"/>
    <col min="275" max="275" width="13.7109375" style="5" customWidth="1"/>
    <col min="276" max="512" width="9.140625" style="5"/>
    <col min="513" max="513" width="6" style="5" customWidth="1"/>
    <col min="514" max="514" width="22.7109375" style="5" customWidth="1"/>
    <col min="515" max="515" width="37.7109375" style="5" customWidth="1"/>
    <col min="516" max="517" width="7.7109375" style="5" customWidth="1"/>
    <col min="518" max="518" width="14.5703125" style="5" customWidth="1"/>
    <col min="519" max="520" width="7.7109375" style="5" customWidth="1"/>
    <col min="521" max="521" width="13.140625" style="5" customWidth="1"/>
    <col min="522" max="525" width="10.7109375" style="5" customWidth="1"/>
    <col min="526" max="526" width="17.5703125" style="5" customWidth="1"/>
    <col min="527" max="529" width="13.7109375" style="5" customWidth="1"/>
    <col min="530" max="530" width="18.140625" style="5" customWidth="1"/>
    <col min="531" max="531" width="13.7109375" style="5" customWidth="1"/>
    <col min="532" max="768" width="9.140625" style="5"/>
    <col min="769" max="769" width="6" style="5" customWidth="1"/>
    <col min="770" max="770" width="22.7109375" style="5" customWidth="1"/>
    <col min="771" max="771" width="37.7109375" style="5" customWidth="1"/>
    <col min="772" max="773" width="7.7109375" style="5" customWidth="1"/>
    <col min="774" max="774" width="14.5703125" style="5" customWidth="1"/>
    <col min="775" max="776" width="7.7109375" style="5" customWidth="1"/>
    <col min="777" max="777" width="13.140625" style="5" customWidth="1"/>
    <col min="778" max="781" width="10.7109375" style="5" customWidth="1"/>
    <col min="782" max="782" width="17.5703125" style="5" customWidth="1"/>
    <col min="783" max="785" width="13.7109375" style="5" customWidth="1"/>
    <col min="786" max="786" width="18.140625" style="5" customWidth="1"/>
    <col min="787" max="787" width="13.7109375" style="5" customWidth="1"/>
    <col min="788" max="1024" width="9.140625" style="5"/>
    <col min="1025" max="1025" width="6" style="5" customWidth="1"/>
    <col min="1026" max="1026" width="22.7109375" style="5" customWidth="1"/>
    <col min="1027" max="1027" width="37.7109375" style="5" customWidth="1"/>
    <col min="1028" max="1029" width="7.7109375" style="5" customWidth="1"/>
    <col min="1030" max="1030" width="14.5703125" style="5" customWidth="1"/>
    <col min="1031" max="1032" width="7.7109375" style="5" customWidth="1"/>
    <col min="1033" max="1033" width="13.140625" style="5" customWidth="1"/>
    <col min="1034" max="1037" width="10.7109375" style="5" customWidth="1"/>
    <col min="1038" max="1038" width="17.5703125" style="5" customWidth="1"/>
    <col min="1039" max="1041" width="13.7109375" style="5" customWidth="1"/>
    <col min="1042" max="1042" width="18.140625" style="5" customWidth="1"/>
    <col min="1043" max="1043" width="13.7109375" style="5" customWidth="1"/>
    <col min="1044" max="1280" width="9.140625" style="5"/>
    <col min="1281" max="1281" width="6" style="5" customWidth="1"/>
    <col min="1282" max="1282" width="22.7109375" style="5" customWidth="1"/>
    <col min="1283" max="1283" width="37.7109375" style="5" customWidth="1"/>
    <col min="1284" max="1285" width="7.7109375" style="5" customWidth="1"/>
    <col min="1286" max="1286" width="14.5703125" style="5" customWidth="1"/>
    <col min="1287" max="1288" width="7.7109375" style="5" customWidth="1"/>
    <col min="1289" max="1289" width="13.140625" style="5" customWidth="1"/>
    <col min="1290" max="1293" width="10.7109375" style="5" customWidth="1"/>
    <col min="1294" max="1294" width="17.5703125" style="5" customWidth="1"/>
    <col min="1295" max="1297" width="13.7109375" style="5" customWidth="1"/>
    <col min="1298" max="1298" width="18.140625" style="5" customWidth="1"/>
    <col min="1299" max="1299" width="13.7109375" style="5" customWidth="1"/>
    <col min="1300" max="1536" width="9.140625" style="5"/>
    <col min="1537" max="1537" width="6" style="5" customWidth="1"/>
    <col min="1538" max="1538" width="22.7109375" style="5" customWidth="1"/>
    <col min="1539" max="1539" width="37.7109375" style="5" customWidth="1"/>
    <col min="1540" max="1541" width="7.7109375" style="5" customWidth="1"/>
    <col min="1542" max="1542" width="14.5703125" style="5" customWidth="1"/>
    <col min="1543" max="1544" width="7.7109375" style="5" customWidth="1"/>
    <col min="1545" max="1545" width="13.140625" style="5" customWidth="1"/>
    <col min="1546" max="1549" width="10.7109375" style="5" customWidth="1"/>
    <col min="1550" max="1550" width="17.5703125" style="5" customWidth="1"/>
    <col min="1551" max="1553" width="13.7109375" style="5" customWidth="1"/>
    <col min="1554" max="1554" width="18.140625" style="5" customWidth="1"/>
    <col min="1555" max="1555" width="13.7109375" style="5" customWidth="1"/>
    <col min="1556" max="1792" width="9.140625" style="5"/>
    <col min="1793" max="1793" width="6" style="5" customWidth="1"/>
    <col min="1794" max="1794" width="22.7109375" style="5" customWidth="1"/>
    <col min="1795" max="1795" width="37.7109375" style="5" customWidth="1"/>
    <col min="1796" max="1797" width="7.7109375" style="5" customWidth="1"/>
    <col min="1798" max="1798" width="14.5703125" style="5" customWidth="1"/>
    <col min="1799" max="1800" width="7.7109375" style="5" customWidth="1"/>
    <col min="1801" max="1801" width="13.140625" style="5" customWidth="1"/>
    <col min="1802" max="1805" width="10.7109375" style="5" customWidth="1"/>
    <col min="1806" max="1806" width="17.5703125" style="5" customWidth="1"/>
    <col min="1807" max="1809" width="13.7109375" style="5" customWidth="1"/>
    <col min="1810" max="1810" width="18.140625" style="5" customWidth="1"/>
    <col min="1811" max="1811" width="13.7109375" style="5" customWidth="1"/>
    <col min="1812" max="2048" width="9.140625" style="5"/>
    <col min="2049" max="2049" width="6" style="5" customWidth="1"/>
    <col min="2050" max="2050" width="22.7109375" style="5" customWidth="1"/>
    <col min="2051" max="2051" width="37.7109375" style="5" customWidth="1"/>
    <col min="2052" max="2053" width="7.7109375" style="5" customWidth="1"/>
    <col min="2054" max="2054" width="14.5703125" style="5" customWidth="1"/>
    <col min="2055" max="2056" width="7.7109375" style="5" customWidth="1"/>
    <col min="2057" max="2057" width="13.140625" style="5" customWidth="1"/>
    <col min="2058" max="2061" width="10.7109375" style="5" customWidth="1"/>
    <col min="2062" max="2062" width="17.5703125" style="5" customWidth="1"/>
    <col min="2063" max="2065" width="13.7109375" style="5" customWidth="1"/>
    <col min="2066" max="2066" width="18.140625" style="5" customWidth="1"/>
    <col min="2067" max="2067" width="13.7109375" style="5" customWidth="1"/>
    <col min="2068" max="2304" width="9.140625" style="5"/>
    <col min="2305" max="2305" width="6" style="5" customWidth="1"/>
    <col min="2306" max="2306" width="22.7109375" style="5" customWidth="1"/>
    <col min="2307" max="2307" width="37.7109375" style="5" customWidth="1"/>
    <col min="2308" max="2309" width="7.7109375" style="5" customWidth="1"/>
    <col min="2310" max="2310" width="14.5703125" style="5" customWidth="1"/>
    <col min="2311" max="2312" width="7.7109375" style="5" customWidth="1"/>
    <col min="2313" max="2313" width="13.140625" style="5" customWidth="1"/>
    <col min="2314" max="2317" width="10.7109375" style="5" customWidth="1"/>
    <col min="2318" max="2318" width="17.5703125" style="5" customWidth="1"/>
    <col min="2319" max="2321" width="13.7109375" style="5" customWidth="1"/>
    <col min="2322" max="2322" width="18.140625" style="5" customWidth="1"/>
    <col min="2323" max="2323" width="13.7109375" style="5" customWidth="1"/>
    <col min="2324" max="2560" width="9.140625" style="5"/>
    <col min="2561" max="2561" width="6" style="5" customWidth="1"/>
    <col min="2562" max="2562" width="22.7109375" style="5" customWidth="1"/>
    <col min="2563" max="2563" width="37.7109375" style="5" customWidth="1"/>
    <col min="2564" max="2565" width="7.7109375" style="5" customWidth="1"/>
    <col min="2566" max="2566" width="14.5703125" style="5" customWidth="1"/>
    <col min="2567" max="2568" width="7.7109375" style="5" customWidth="1"/>
    <col min="2569" max="2569" width="13.140625" style="5" customWidth="1"/>
    <col min="2570" max="2573" width="10.7109375" style="5" customWidth="1"/>
    <col min="2574" max="2574" width="17.5703125" style="5" customWidth="1"/>
    <col min="2575" max="2577" width="13.7109375" style="5" customWidth="1"/>
    <col min="2578" max="2578" width="18.140625" style="5" customWidth="1"/>
    <col min="2579" max="2579" width="13.7109375" style="5" customWidth="1"/>
    <col min="2580" max="2816" width="9.140625" style="5"/>
    <col min="2817" max="2817" width="6" style="5" customWidth="1"/>
    <col min="2818" max="2818" width="22.7109375" style="5" customWidth="1"/>
    <col min="2819" max="2819" width="37.7109375" style="5" customWidth="1"/>
    <col min="2820" max="2821" width="7.7109375" style="5" customWidth="1"/>
    <col min="2822" max="2822" width="14.5703125" style="5" customWidth="1"/>
    <col min="2823" max="2824" width="7.7109375" style="5" customWidth="1"/>
    <col min="2825" max="2825" width="13.140625" style="5" customWidth="1"/>
    <col min="2826" max="2829" width="10.7109375" style="5" customWidth="1"/>
    <col min="2830" max="2830" width="17.5703125" style="5" customWidth="1"/>
    <col min="2831" max="2833" width="13.7109375" style="5" customWidth="1"/>
    <col min="2834" max="2834" width="18.140625" style="5" customWidth="1"/>
    <col min="2835" max="2835" width="13.7109375" style="5" customWidth="1"/>
    <col min="2836" max="3072" width="9.140625" style="5"/>
    <col min="3073" max="3073" width="6" style="5" customWidth="1"/>
    <col min="3074" max="3074" width="22.7109375" style="5" customWidth="1"/>
    <col min="3075" max="3075" width="37.7109375" style="5" customWidth="1"/>
    <col min="3076" max="3077" width="7.7109375" style="5" customWidth="1"/>
    <col min="3078" max="3078" width="14.5703125" style="5" customWidth="1"/>
    <col min="3079" max="3080" width="7.7109375" style="5" customWidth="1"/>
    <col min="3081" max="3081" width="13.140625" style="5" customWidth="1"/>
    <col min="3082" max="3085" width="10.7109375" style="5" customWidth="1"/>
    <col min="3086" max="3086" width="17.5703125" style="5" customWidth="1"/>
    <col min="3087" max="3089" width="13.7109375" style="5" customWidth="1"/>
    <col min="3090" max="3090" width="18.140625" style="5" customWidth="1"/>
    <col min="3091" max="3091" width="13.7109375" style="5" customWidth="1"/>
    <col min="3092" max="3328" width="9.140625" style="5"/>
    <col min="3329" max="3329" width="6" style="5" customWidth="1"/>
    <col min="3330" max="3330" width="22.7109375" style="5" customWidth="1"/>
    <col min="3331" max="3331" width="37.7109375" style="5" customWidth="1"/>
    <col min="3332" max="3333" width="7.7109375" style="5" customWidth="1"/>
    <col min="3334" max="3334" width="14.5703125" style="5" customWidth="1"/>
    <col min="3335" max="3336" width="7.7109375" style="5" customWidth="1"/>
    <col min="3337" max="3337" width="13.140625" style="5" customWidth="1"/>
    <col min="3338" max="3341" width="10.7109375" style="5" customWidth="1"/>
    <col min="3342" max="3342" width="17.5703125" style="5" customWidth="1"/>
    <col min="3343" max="3345" width="13.7109375" style="5" customWidth="1"/>
    <col min="3346" max="3346" width="18.140625" style="5" customWidth="1"/>
    <col min="3347" max="3347" width="13.7109375" style="5" customWidth="1"/>
    <col min="3348" max="3584" width="9.140625" style="5"/>
    <col min="3585" max="3585" width="6" style="5" customWidth="1"/>
    <col min="3586" max="3586" width="22.7109375" style="5" customWidth="1"/>
    <col min="3587" max="3587" width="37.7109375" style="5" customWidth="1"/>
    <col min="3588" max="3589" width="7.7109375" style="5" customWidth="1"/>
    <col min="3590" max="3590" width="14.5703125" style="5" customWidth="1"/>
    <col min="3591" max="3592" width="7.7109375" style="5" customWidth="1"/>
    <col min="3593" max="3593" width="13.140625" style="5" customWidth="1"/>
    <col min="3594" max="3597" width="10.7109375" style="5" customWidth="1"/>
    <col min="3598" max="3598" width="17.5703125" style="5" customWidth="1"/>
    <col min="3599" max="3601" width="13.7109375" style="5" customWidth="1"/>
    <col min="3602" max="3602" width="18.140625" style="5" customWidth="1"/>
    <col min="3603" max="3603" width="13.7109375" style="5" customWidth="1"/>
    <col min="3604" max="3840" width="9.140625" style="5"/>
    <col min="3841" max="3841" width="6" style="5" customWidth="1"/>
    <col min="3842" max="3842" width="22.7109375" style="5" customWidth="1"/>
    <col min="3843" max="3843" width="37.7109375" style="5" customWidth="1"/>
    <col min="3844" max="3845" width="7.7109375" style="5" customWidth="1"/>
    <col min="3846" max="3846" width="14.5703125" style="5" customWidth="1"/>
    <col min="3847" max="3848" width="7.7109375" style="5" customWidth="1"/>
    <col min="3849" max="3849" width="13.140625" style="5" customWidth="1"/>
    <col min="3850" max="3853" width="10.7109375" style="5" customWidth="1"/>
    <col min="3854" max="3854" width="17.5703125" style="5" customWidth="1"/>
    <col min="3855" max="3857" width="13.7109375" style="5" customWidth="1"/>
    <col min="3858" max="3858" width="18.140625" style="5" customWidth="1"/>
    <col min="3859" max="3859" width="13.7109375" style="5" customWidth="1"/>
    <col min="3860" max="4096" width="9.140625" style="5"/>
    <col min="4097" max="4097" width="6" style="5" customWidth="1"/>
    <col min="4098" max="4098" width="22.7109375" style="5" customWidth="1"/>
    <col min="4099" max="4099" width="37.7109375" style="5" customWidth="1"/>
    <col min="4100" max="4101" width="7.7109375" style="5" customWidth="1"/>
    <col min="4102" max="4102" width="14.5703125" style="5" customWidth="1"/>
    <col min="4103" max="4104" width="7.7109375" style="5" customWidth="1"/>
    <col min="4105" max="4105" width="13.140625" style="5" customWidth="1"/>
    <col min="4106" max="4109" width="10.7109375" style="5" customWidth="1"/>
    <col min="4110" max="4110" width="17.5703125" style="5" customWidth="1"/>
    <col min="4111" max="4113" width="13.7109375" style="5" customWidth="1"/>
    <col min="4114" max="4114" width="18.140625" style="5" customWidth="1"/>
    <col min="4115" max="4115" width="13.7109375" style="5" customWidth="1"/>
    <col min="4116" max="4352" width="9.140625" style="5"/>
    <col min="4353" max="4353" width="6" style="5" customWidth="1"/>
    <col min="4354" max="4354" width="22.7109375" style="5" customWidth="1"/>
    <col min="4355" max="4355" width="37.7109375" style="5" customWidth="1"/>
    <col min="4356" max="4357" width="7.7109375" style="5" customWidth="1"/>
    <col min="4358" max="4358" width="14.5703125" style="5" customWidth="1"/>
    <col min="4359" max="4360" width="7.7109375" style="5" customWidth="1"/>
    <col min="4361" max="4361" width="13.140625" style="5" customWidth="1"/>
    <col min="4362" max="4365" width="10.7109375" style="5" customWidth="1"/>
    <col min="4366" max="4366" width="17.5703125" style="5" customWidth="1"/>
    <col min="4367" max="4369" width="13.7109375" style="5" customWidth="1"/>
    <col min="4370" max="4370" width="18.140625" style="5" customWidth="1"/>
    <col min="4371" max="4371" width="13.7109375" style="5" customWidth="1"/>
    <col min="4372" max="4608" width="9.140625" style="5"/>
    <col min="4609" max="4609" width="6" style="5" customWidth="1"/>
    <col min="4610" max="4610" width="22.7109375" style="5" customWidth="1"/>
    <col min="4611" max="4611" width="37.7109375" style="5" customWidth="1"/>
    <col min="4612" max="4613" width="7.7109375" style="5" customWidth="1"/>
    <col min="4614" max="4614" width="14.5703125" style="5" customWidth="1"/>
    <col min="4615" max="4616" width="7.7109375" style="5" customWidth="1"/>
    <col min="4617" max="4617" width="13.140625" style="5" customWidth="1"/>
    <col min="4618" max="4621" width="10.7109375" style="5" customWidth="1"/>
    <col min="4622" max="4622" width="17.5703125" style="5" customWidth="1"/>
    <col min="4623" max="4625" width="13.7109375" style="5" customWidth="1"/>
    <col min="4626" max="4626" width="18.140625" style="5" customWidth="1"/>
    <col min="4627" max="4627" width="13.7109375" style="5" customWidth="1"/>
    <col min="4628" max="4864" width="9.140625" style="5"/>
    <col min="4865" max="4865" width="6" style="5" customWidth="1"/>
    <col min="4866" max="4866" width="22.7109375" style="5" customWidth="1"/>
    <col min="4867" max="4867" width="37.7109375" style="5" customWidth="1"/>
    <col min="4868" max="4869" width="7.7109375" style="5" customWidth="1"/>
    <col min="4870" max="4870" width="14.5703125" style="5" customWidth="1"/>
    <col min="4871" max="4872" width="7.7109375" style="5" customWidth="1"/>
    <col min="4873" max="4873" width="13.140625" style="5" customWidth="1"/>
    <col min="4874" max="4877" width="10.7109375" style="5" customWidth="1"/>
    <col min="4878" max="4878" width="17.5703125" style="5" customWidth="1"/>
    <col min="4879" max="4881" width="13.7109375" style="5" customWidth="1"/>
    <col min="4882" max="4882" width="18.140625" style="5" customWidth="1"/>
    <col min="4883" max="4883" width="13.7109375" style="5" customWidth="1"/>
    <col min="4884" max="5120" width="9.140625" style="5"/>
    <col min="5121" max="5121" width="6" style="5" customWidth="1"/>
    <col min="5122" max="5122" width="22.7109375" style="5" customWidth="1"/>
    <col min="5123" max="5123" width="37.7109375" style="5" customWidth="1"/>
    <col min="5124" max="5125" width="7.7109375" style="5" customWidth="1"/>
    <col min="5126" max="5126" width="14.5703125" style="5" customWidth="1"/>
    <col min="5127" max="5128" width="7.7109375" style="5" customWidth="1"/>
    <col min="5129" max="5129" width="13.140625" style="5" customWidth="1"/>
    <col min="5130" max="5133" width="10.7109375" style="5" customWidth="1"/>
    <col min="5134" max="5134" width="17.5703125" style="5" customWidth="1"/>
    <col min="5135" max="5137" width="13.7109375" style="5" customWidth="1"/>
    <col min="5138" max="5138" width="18.140625" style="5" customWidth="1"/>
    <col min="5139" max="5139" width="13.7109375" style="5" customWidth="1"/>
    <col min="5140" max="5376" width="9.140625" style="5"/>
    <col min="5377" max="5377" width="6" style="5" customWidth="1"/>
    <col min="5378" max="5378" width="22.7109375" style="5" customWidth="1"/>
    <col min="5379" max="5379" width="37.7109375" style="5" customWidth="1"/>
    <col min="5380" max="5381" width="7.7109375" style="5" customWidth="1"/>
    <col min="5382" max="5382" width="14.5703125" style="5" customWidth="1"/>
    <col min="5383" max="5384" width="7.7109375" style="5" customWidth="1"/>
    <col min="5385" max="5385" width="13.140625" style="5" customWidth="1"/>
    <col min="5386" max="5389" width="10.7109375" style="5" customWidth="1"/>
    <col min="5390" max="5390" width="17.5703125" style="5" customWidth="1"/>
    <col min="5391" max="5393" width="13.7109375" style="5" customWidth="1"/>
    <col min="5394" max="5394" width="18.140625" style="5" customWidth="1"/>
    <col min="5395" max="5395" width="13.7109375" style="5" customWidth="1"/>
    <col min="5396" max="5632" width="9.140625" style="5"/>
    <col min="5633" max="5633" width="6" style="5" customWidth="1"/>
    <col min="5634" max="5634" width="22.7109375" style="5" customWidth="1"/>
    <col min="5635" max="5635" width="37.7109375" style="5" customWidth="1"/>
    <col min="5636" max="5637" width="7.7109375" style="5" customWidth="1"/>
    <col min="5638" max="5638" width="14.5703125" style="5" customWidth="1"/>
    <col min="5639" max="5640" width="7.7109375" style="5" customWidth="1"/>
    <col min="5641" max="5641" width="13.140625" style="5" customWidth="1"/>
    <col min="5642" max="5645" width="10.7109375" style="5" customWidth="1"/>
    <col min="5646" max="5646" width="17.5703125" style="5" customWidth="1"/>
    <col min="5647" max="5649" width="13.7109375" style="5" customWidth="1"/>
    <col min="5650" max="5650" width="18.140625" style="5" customWidth="1"/>
    <col min="5651" max="5651" width="13.7109375" style="5" customWidth="1"/>
    <col min="5652" max="5888" width="9.140625" style="5"/>
    <col min="5889" max="5889" width="6" style="5" customWidth="1"/>
    <col min="5890" max="5890" width="22.7109375" style="5" customWidth="1"/>
    <col min="5891" max="5891" width="37.7109375" style="5" customWidth="1"/>
    <col min="5892" max="5893" width="7.7109375" style="5" customWidth="1"/>
    <col min="5894" max="5894" width="14.5703125" style="5" customWidth="1"/>
    <col min="5895" max="5896" width="7.7109375" style="5" customWidth="1"/>
    <col min="5897" max="5897" width="13.140625" style="5" customWidth="1"/>
    <col min="5898" max="5901" width="10.7109375" style="5" customWidth="1"/>
    <col min="5902" max="5902" width="17.5703125" style="5" customWidth="1"/>
    <col min="5903" max="5905" width="13.7109375" style="5" customWidth="1"/>
    <col min="5906" max="5906" width="18.140625" style="5" customWidth="1"/>
    <col min="5907" max="5907" width="13.7109375" style="5" customWidth="1"/>
    <col min="5908" max="6144" width="9.140625" style="5"/>
    <col min="6145" max="6145" width="6" style="5" customWidth="1"/>
    <col min="6146" max="6146" width="22.7109375" style="5" customWidth="1"/>
    <col min="6147" max="6147" width="37.7109375" style="5" customWidth="1"/>
    <col min="6148" max="6149" width="7.7109375" style="5" customWidth="1"/>
    <col min="6150" max="6150" width="14.5703125" style="5" customWidth="1"/>
    <col min="6151" max="6152" width="7.7109375" style="5" customWidth="1"/>
    <col min="6153" max="6153" width="13.140625" style="5" customWidth="1"/>
    <col min="6154" max="6157" width="10.7109375" style="5" customWidth="1"/>
    <col min="6158" max="6158" width="17.5703125" style="5" customWidth="1"/>
    <col min="6159" max="6161" width="13.7109375" style="5" customWidth="1"/>
    <col min="6162" max="6162" width="18.140625" style="5" customWidth="1"/>
    <col min="6163" max="6163" width="13.7109375" style="5" customWidth="1"/>
    <col min="6164" max="6400" width="9.140625" style="5"/>
    <col min="6401" max="6401" width="6" style="5" customWidth="1"/>
    <col min="6402" max="6402" width="22.7109375" style="5" customWidth="1"/>
    <col min="6403" max="6403" width="37.7109375" style="5" customWidth="1"/>
    <col min="6404" max="6405" width="7.7109375" style="5" customWidth="1"/>
    <col min="6406" max="6406" width="14.5703125" style="5" customWidth="1"/>
    <col min="6407" max="6408" width="7.7109375" style="5" customWidth="1"/>
    <col min="6409" max="6409" width="13.140625" style="5" customWidth="1"/>
    <col min="6410" max="6413" width="10.7109375" style="5" customWidth="1"/>
    <col min="6414" max="6414" width="17.5703125" style="5" customWidth="1"/>
    <col min="6415" max="6417" width="13.7109375" style="5" customWidth="1"/>
    <col min="6418" max="6418" width="18.140625" style="5" customWidth="1"/>
    <col min="6419" max="6419" width="13.7109375" style="5" customWidth="1"/>
    <col min="6420" max="6656" width="9.140625" style="5"/>
    <col min="6657" max="6657" width="6" style="5" customWidth="1"/>
    <col min="6658" max="6658" width="22.7109375" style="5" customWidth="1"/>
    <col min="6659" max="6659" width="37.7109375" style="5" customWidth="1"/>
    <col min="6660" max="6661" width="7.7109375" style="5" customWidth="1"/>
    <col min="6662" max="6662" width="14.5703125" style="5" customWidth="1"/>
    <col min="6663" max="6664" width="7.7109375" style="5" customWidth="1"/>
    <col min="6665" max="6665" width="13.140625" style="5" customWidth="1"/>
    <col min="6666" max="6669" width="10.7109375" style="5" customWidth="1"/>
    <col min="6670" max="6670" width="17.5703125" style="5" customWidth="1"/>
    <col min="6671" max="6673" width="13.7109375" style="5" customWidth="1"/>
    <col min="6674" max="6674" width="18.140625" style="5" customWidth="1"/>
    <col min="6675" max="6675" width="13.7109375" style="5" customWidth="1"/>
    <col min="6676" max="6912" width="9.140625" style="5"/>
    <col min="6913" max="6913" width="6" style="5" customWidth="1"/>
    <col min="6914" max="6914" width="22.7109375" style="5" customWidth="1"/>
    <col min="6915" max="6915" width="37.7109375" style="5" customWidth="1"/>
    <col min="6916" max="6917" width="7.7109375" style="5" customWidth="1"/>
    <col min="6918" max="6918" width="14.5703125" style="5" customWidth="1"/>
    <col min="6919" max="6920" width="7.7109375" style="5" customWidth="1"/>
    <col min="6921" max="6921" width="13.140625" style="5" customWidth="1"/>
    <col min="6922" max="6925" width="10.7109375" style="5" customWidth="1"/>
    <col min="6926" max="6926" width="17.5703125" style="5" customWidth="1"/>
    <col min="6927" max="6929" width="13.7109375" style="5" customWidth="1"/>
    <col min="6930" max="6930" width="18.140625" style="5" customWidth="1"/>
    <col min="6931" max="6931" width="13.7109375" style="5" customWidth="1"/>
    <col min="6932" max="7168" width="9.140625" style="5"/>
    <col min="7169" max="7169" width="6" style="5" customWidth="1"/>
    <col min="7170" max="7170" width="22.7109375" style="5" customWidth="1"/>
    <col min="7171" max="7171" width="37.7109375" style="5" customWidth="1"/>
    <col min="7172" max="7173" width="7.7109375" style="5" customWidth="1"/>
    <col min="7174" max="7174" width="14.5703125" style="5" customWidth="1"/>
    <col min="7175" max="7176" width="7.7109375" style="5" customWidth="1"/>
    <col min="7177" max="7177" width="13.140625" style="5" customWidth="1"/>
    <col min="7178" max="7181" width="10.7109375" style="5" customWidth="1"/>
    <col min="7182" max="7182" width="17.5703125" style="5" customWidth="1"/>
    <col min="7183" max="7185" width="13.7109375" style="5" customWidth="1"/>
    <col min="7186" max="7186" width="18.140625" style="5" customWidth="1"/>
    <col min="7187" max="7187" width="13.7109375" style="5" customWidth="1"/>
    <col min="7188" max="7424" width="9.140625" style="5"/>
    <col min="7425" max="7425" width="6" style="5" customWidth="1"/>
    <col min="7426" max="7426" width="22.7109375" style="5" customWidth="1"/>
    <col min="7427" max="7427" width="37.7109375" style="5" customWidth="1"/>
    <col min="7428" max="7429" width="7.7109375" style="5" customWidth="1"/>
    <col min="7430" max="7430" width="14.5703125" style="5" customWidth="1"/>
    <col min="7431" max="7432" width="7.7109375" style="5" customWidth="1"/>
    <col min="7433" max="7433" width="13.140625" style="5" customWidth="1"/>
    <col min="7434" max="7437" width="10.7109375" style="5" customWidth="1"/>
    <col min="7438" max="7438" width="17.5703125" style="5" customWidth="1"/>
    <col min="7439" max="7441" width="13.7109375" style="5" customWidth="1"/>
    <col min="7442" max="7442" width="18.140625" style="5" customWidth="1"/>
    <col min="7443" max="7443" width="13.7109375" style="5" customWidth="1"/>
    <col min="7444" max="7680" width="9.140625" style="5"/>
    <col min="7681" max="7681" width="6" style="5" customWidth="1"/>
    <col min="7682" max="7682" width="22.7109375" style="5" customWidth="1"/>
    <col min="7683" max="7683" width="37.7109375" style="5" customWidth="1"/>
    <col min="7684" max="7685" width="7.7109375" style="5" customWidth="1"/>
    <col min="7686" max="7686" width="14.5703125" style="5" customWidth="1"/>
    <col min="7687" max="7688" width="7.7109375" style="5" customWidth="1"/>
    <col min="7689" max="7689" width="13.140625" style="5" customWidth="1"/>
    <col min="7690" max="7693" width="10.7109375" style="5" customWidth="1"/>
    <col min="7694" max="7694" width="17.5703125" style="5" customWidth="1"/>
    <col min="7695" max="7697" width="13.7109375" style="5" customWidth="1"/>
    <col min="7698" max="7698" width="18.140625" style="5" customWidth="1"/>
    <col min="7699" max="7699" width="13.7109375" style="5" customWidth="1"/>
    <col min="7700" max="7936" width="9.140625" style="5"/>
    <col min="7937" max="7937" width="6" style="5" customWidth="1"/>
    <col min="7938" max="7938" width="22.7109375" style="5" customWidth="1"/>
    <col min="7939" max="7939" width="37.7109375" style="5" customWidth="1"/>
    <col min="7940" max="7941" width="7.7109375" style="5" customWidth="1"/>
    <col min="7942" max="7942" width="14.5703125" style="5" customWidth="1"/>
    <col min="7943" max="7944" width="7.7109375" style="5" customWidth="1"/>
    <col min="7945" max="7945" width="13.140625" style="5" customWidth="1"/>
    <col min="7946" max="7949" width="10.7109375" style="5" customWidth="1"/>
    <col min="7950" max="7950" width="17.5703125" style="5" customWidth="1"/>
    <col min="7951" max="7953" width="13.7109375" style="5" customWidth="1"/>
    <col min="7954" max="7954" width="18.140625" style="5" customWidth="1"/>
    <col min="7955" max="7955" width="13.7109375" style="5" customWidth="1"/>
    <col min="7956" max="8192" width="9.140625" style="5"/>
    <col min="8193" max="8193" width="6" style="5" customWidth="1"/>
    <col min="8194" max="8194" width="22.7109375" style="5" customWidth="1"/>
    <col min="8195" max="8195" width="37.7109375" style="5" customWidth="1"/>
    <col min="8196" max="8197" width="7.7109375" style="5" customWidth="1"/>
    <col min="8198" max="8198" width="14.5703125" style="5" customWidth="1"/>
    <col min="8199" max="8200" width="7.7109375" style="5" customWidth="1"/>
    <col min="8201" max="8201" width="13.140625" style="5" customWidth="1"/>
    <col min="8202" max="8205" width="10.7109375" style="5" customWidth="1"/>
    <col min="8206" max="8206" width="17.5703125" style="5" customWidth="1"/>
    <col min="8207" max="8209" width="13.7109375" style="5" customWidth="1"/>
    <col min="8210" max="8210" width="18.140625" style="5" customWidth="1"/>
    <col min="8211" max="8211" width="13.7109375" style="5" customWidth="1"/>
    <col min="8212" max="8448" width="9.140625" style="5"/>
    <col min="8449" max="8449" width="6" style="5" customWidth="1"/>
    <col min="8450" max="8450" width="22.7109375" style="5" customWidth="1"/>
    <col min="8451" max="8451" width="37.7109375" style="5" customWidth="1"/>
    <col min="8452" max="8453" width="7.7109375" style="5" customWidth="1"/>
    <col min="8454" max="8454" width="14.5703125" style="5" customWidth="1"/>
    <col min="8455" max="8456" width="7.7109375" style="5" customWidth="1"/>
    <col min="8457" max="8457" width="13.140625" style="5" customWidth="1"/>
    <col min="8458" max="8461" width="10.7109375" style="5" customWidth="1"/>
    <col min="8462" max="8462" width="17.5703125" style="5" customWidth="1"/>
    <col min="8463" max="8465" width="13.7109375" style="5" customWidth="1"/>
    <col min="8466" max="8466" width="18.140625" style="5" customWidth="1"/>
    <col min="8467" max="8467" width="13.7109375" style="5" customWidth="1"/>
    <col min="8468" max="8704" width="9.140625" style="5"/>
    <col min="8705" max="8705" width="6" style="5" customWidth="1"/>
    <col min="8706" max="8706" width="22.7109375" style="5" customWidth="1"/>
    <col min="8707" max="8707" width="37.7109375" style="5" customWidth="1"/>
    <col min="8708" max="8709" width="7.7109375" style="5" customWidth="1"/>
    <col min="8710" max="8710" width="14.5703125" style="5" customWidth="1"/>
    <col min="8711" max="8712" width="7.7109375" style="5" customWidth="1"/>
    <col min="8713" max="8713" width="13.140625" style="5" customWidth="1"/>
    <col min="8714" max="8717" width="10.7109375" style="5" customWidth="1"/>
    <col min="8718" max="8718" width="17.5703125" style="5" customWidth="1"/>
    <col min="8719" max="8721" width="13.7109375" style="5" customWidth="1"/>
    <col min="8722" max="8722" width="18.140625" style="5" customWidth="1"/>
    <col min="8723" max="8723" width="13.7109375" style="5" customWidth="1"/>
    <col min="8724" max="8960" width="9.140625" style="5"/>
    <col min="8961" max="8961" width="6" style="5" customWidth="1"/>
    <col min="8962" max="8962" width="22.7109375" style="5" customWidth="1"/>
    <col min="8963" max="8963" width="37.7109375" style="5" customWidth="1"/>
    <col min="8964" max="8965" width="7.7109375" style="5" customWidth="1"/>
    <col min="8966" max="8966" width="14.5703125" style="5" customWidth="1"/>
    <col min="8967" max="8968" width="7.7109375" style="5" customWidth="1"/>
    <col min="8969" max="8969" width="13.140625" style="5" customWidth="1"/>
    <col min="8970" max="8973" width="10.7109375" style="5" customWidth="1"/>
    <col min="8974" max="8974" width="17.5703125" style="5" customWidth="1"/>
    <col min="8975" max="8977" width="13.7109375" style="5" customWidth="1"/>
    <col min="8978" max="8978" width="18.140625" style="5" customWidth="1"/>
    <col min="8979" max="8979" width="13.7109375" style="5" customWidth="1"/>
    <col min="8980" max="9216" width="9.140625" style="5"/>
    <col min="9217" max="9217" width="6" style="5" customWidth="1"/>
    <col min="9218" max="9218" width="22.7109375" style="5" customWidth="1"/>
    <col min="9219" max="9219" width="37.7109375" style="5" customWidth="1"/>
    <col min="9220" max="9221" width="7.7109375" style="5" customWidth="1"/>
    <col min="9222" max="9222" width="14.5703125" style="5" customWidth="1"/>
    <col min="9223" max="9224" width="7.7109375" style="5" customWidth="1"/>
    <col min="9225" max="9225" width="13.140625" style="5" customWidth="1"/>
    <col min="9226" max="9229" width="10.7109375" style="5" customWidth="1"/>
    <col min="9230" max="9230" width="17.5703125" style="5" customWidth="1"/>
    <col min="9231" max="9233" width="13.7109375" style="5" customWidth="1"/>
    <col min="9234" max="9234" width="18.140625" style="5" customWidth="1"/>
    <col min="9235" max="9235" width="13.7109375" style="5" customWidth="1"/>
    <col min="9236" max="9472" width="9.140625" style="5"/>
    <col min="9473" max="9473" width="6" style="5" customWidth="1"/>
    <col min="9474" max="9474" width="22.7109375" style="5" customWidth="1"/>
    <col min="9475" max="9475" width="37.7109375" style="5" customWidth="1"/>
    <col min="9476" max="9477" width="7.7109375" style="5" customWidth="1"/>
    <col min="9478" max="9478" width="14.5703125" style="5" customWidth="1"/>
    <col min="9479" max="9480" width="7.7109375" style="5" customWidth="1"/>
    <col min="9481" max="9481" width="13.140625" style="5" customWidth="1"/>
    <col min="9482" max="9485" width="10.7109375" style="5" customWidth="1"/>
    <col min="9486" max="9486" width="17.5703125" style="5" customWidth="1"/>
    <col min="9487" max="9489" width="13.7109375" style="5" customWidth="1"/>
    <col min="9490" max="9490" width="18.140625" style="5" customWidth="1"/>
    <col min="9491" max="9491" width="13.7109375" style="5" customWidth="1"/>
    <col min="9492" max="9728" width="9.140625" style="5"/>
    <col min="9729" max="9729" width="6" style="5" customWidth="1"/>
    <col min="9730" max="9730" width="22.7109375" style="5" customWidth="1"/>
    <col min="9731" max="9731" width="37.7109375" style="5" customWidth="1"/>
    <col min="9732" max="9733" width="7.7109375" style="5" customWidth="1"/>
    <col min="9734" max="9734" width="14.5703125" style="5" customWidth="1"/>
    <col min="9735" max="9736" width="7.7109375" style="5" customWidth="1"/>
    <col min="9737" max="9737" width="13.140625" style="5" customWidth="1"/>
    <col min="9738" max="9741" width="10.7109375" style="5" customWidth="1"/>
    <col min="9742" max="9742" width="17.5703125" style="5" customWidth="1"/>
    <col min="9743" max="9745" width="13.7109375" style="5" customWidth="1"/>
    <col min="9746" max="9746" width="18.140625" style="5" customWidth="1"/>
    <col min="9747" max="9747" width="13.7109375" style="5" customWidth="1"/>
    <col min="9748" max="9984" width="9.140625" style="5"/>
    <col min="9985" max="9985" width="6" style="5" customWidth="1"/>
    <col min="9986" max="9986" width="22.7109375" style="5" customWidth="1"/>
    <col min="9987" max="9987" width="37.7109375" style="5" customWidth="1"/>
    <col min="9988" max="9989" width="7.7109375" style="5" customWidth="1"/>
    <col min="9990" max="9990" width="14.5703125" style="5" customWidth="1"/>
    <col min="9991" max="9992" width="7.7109375" style="5" customWidth="1"/>
    <col min="9993" max="9993" width="13.140625" style="5" customWidth="1"/>
    <col min="9994" max="9997" width="10.7109375" style="5" customWidth="1"/>
    <col min="9998" max="9998" width="17.5703125" style="5" customWidth="1"/>
    <col min="9999" max="10001" width="13.7109375" style="5" customWidth="1"/>
    <col min="10002" max="10002" width="18.140625" style="5" customWidth="1"/>
    <col min="10003" max="10003" width="13.7109375" style="5" customWidth="1"/>
    <col min="10004" max="10240" width="9.140625" style="5"/>
    <col min="10241" max="10241" width="6" style="5" customWidth="1"/>
    <col min="10242" max="10242" width="22.7109375" style="5" customWidth="1"/>
    <col min="10243" max="10243" width="37.7109375" style="5" customWidth="1"/>
    <col min="10244" max="10245" width="7.7109375" style="5" customWidth="1"/>
    <col min="10246" max="10246" width="14.5703125" style="5" customWidth="1"/>
    <col min="10247" max="10248" width="7.7109375" style="5" customWidth="1"/>
    <col min="10249" max="10249" width="13.140625" style="5" customWidth="1"/>
    <col min="10250" max="10253" width="10.7109375" style="5" customWidth="1"/>
    <col min="10254" max="10254" width="17.5703125" style="5" customWidth="1"/>
    <col min="10255" max="10257" width="13.7109375" style="5" customWidth="1"/>
    <col min="10258" max="10258" width="18.140625" style="5" customWidth="1"/>
    <col min="10259" max="10259" width="13.7109375" style="5" customWidth="1"/>
    <col min="10260" max="10496" width="9.140625" style="5"/>
    <col min="10497" max="10497" width="6" style="5" customWidth="1"/>
    <col min="10498" max="10498" width="22.7109375" style="5" customWidth="1"/>
    <col min="10499" max="10499" width="37.7109375" style="5" customWidth="1"/>
    <col min="10500" max="10501" width="7.7109375" style="5" customWidth="1"/>
    <col min="10502" max="10502" width="14.5703125" style="5" customWidth="1"/>
    <col min="10503" max="10504" width="7.7109375" style="5" customWidth="1"/>
    <col min="10505" max="10505" width="13.140625" style="5" customWidth="1"/>
    <col min="10506" max="10509" width="10.7109375" style="5" customWidth="1"/>
    <col min="10510" max="10510" width="17.5703125" style="5" customWidth="1"/>
    <col min="10511" max="10513" width="13.7109375" style="5" customWidth="1"/>
    <col min="10514" max="10514" width="18.140625" style="5" customWidth="1"/>
    <col min="10515" max="10515" width="13.7109375" style="5" customWidth="1"/>
    <col min="10516" max="10752" width="9.140625" style="5"/>
    <col min="10753" max="10753" width="6" style="5" customWidth="1"/>
    <col min="10754" max="10754" width="22.7109375" style="5" customWidth="1"/>
    <col min="10755" max="10755" width="37.7109375" style="5" customWidth="1"/>
    <col min="10756" max="10757" width="7.7109375" style="5" customWidth="1"/>
    <col min="10758" max="10758" width="14.5703125" style="5" customWidth="1"/>
    <col min="10759" max="10760" width="7.7109375" style="5" customWidth="1"/>
    <col min="10761" max="10761" width="13.140625" style="5" customWidth="1"/>
    <col min="10762" max="10765" width="10.7109375" style="5" customWidth="1"/>
    <col min="10766" max="10766" width="17.5703125" style="5" customWidth="1"/>
    <col min="10767" max="10769" width="13.7109375" style="5" customWidth="1"/>
    <col min="10770" max="10770" width="18.140625" style="5" customWidth="1"/>
    <col min="10771" max="10771" width="13.7109375" style="5" customWidth="1"/>
    <col min="10772" max="11008" width="9.140625" style="5"/>
    <col min="11009" max="11009" width="6" style="5" customWidth="1"/>
    <col min="11010" max="11010" width="22.7109375" style="5" customWidth="1"/>
    <col min="11011" max="11011" width="37.7109375" style="5" customWidth="1"/>
    <col min="11012" max="11013" width="7.7109375" style="5" customWidth="1"/>
    <col min="11014" max="11014" width="14.5703125" style="5" customWidth="1"/>
    <col min="11015" max="11016" width="7.7109375" style="5" customWidth="1"/>
    <col min="11017" max="11017" width="13.140625" style="5" customWidth="1"/>
    <col min="11018" max="11021" width="10.7109375" style="5" customWidth="1"/>
    <col min="11022" max="11022" width="17.5703125" style="5" customWidth="1"/>
    <col min="11023" max="11025" width="13.7109375" style="5" customWidth="1"/>
    <col min="11026" max="11026" width="18.140625" style="5" customWidth="1"/>
    <col min="11027" max="11027" width="13.7109375" style="5" customWidth="1"/>
    <col min="11028" max="11264" width="9.140625" style="5"/>
    <col min="11265" max="11265" width="6" style="5" customWidth="1"/>
    <col min="11266" max="11266" width="22.7109375" style="5" customWidth="1"/>
    <col min="11267" max="11267" width="37.7109375" style="5" customWidth="1"/>
    <col min="11268" max="11269" width="7.7109375" style="5" customWidth="1"/>
    <col min="11270" max="11270" width="14.5703125" style="5" customWidth="1"/>
    <col min="11271" max="11272" width="7.7109375" style="5" customWidth="1"/>
    <col min="11273" max="11273" width="13.140625" style="5" customWidth="1"/>
    <col min="11274" max="11277" width="10.7109375" style="5" customWidth="1"/>
    <col min="11278" max="11278" width="17.5703125" style="5" customWidth="1"/>
    <col min="11279" max="11281" width="13.7109375" style="5" customWidth="1"/>
    <col min="11282" max="11282" width="18.140625" style="5" customWidth="1"/>
    <col min="11283" max="11283" width="13.7109375" style="5" customWidth="1"/>
    <col min="11284" max="11520" width="9.140625" style="5"/>
    <col min="11521" max="11521" width="6" style="5" customWidth="1"/>
    <col min="11522" max="11522" width="22.7109375" style="5" customWidth="1"/>
    <col min="11523" max="11523" width="37.7109375" style="5" customWidth="1"/>
    <col min="11524" max="11525" width="7.7109375" style="5" customWidth="1"/>
    <col min="11526" max="11526" width="14.5703125" style="5" customWidth="1"/>
    <col min="11527" max="11528" width="7.7109375" style="5" customWidth="1"/>
    <col min="11529" max="11529" width="13.140625" style="5" customWidth="1"/>
    <col min="11530" max="11533" width="10.7109375" style="5" customWidth="1"/>
    <col min="11534" max="11534" width="17.5703125" style="5" customWidth="1"/>
    <col min="11535" max="11537" width="13.7109375" style="5" customWidth="1"/>
    <col min="11538" max="11538" width="18.140625" style="5" customWidth="1"/>
    <col min="11539" max="11539" width="13.7109375" style="5" customWidth="1"/>
    <col min="11540" max="11776" width="9.140625" style="5"/>
    <col min="11777" max="11777" width="6" style="5" customWidth="1"/>
    <col min="11778" max="11778" width="22.7109375" style="5" customWidth="1"/>
    <col min="11779" max="11779" width="37.7109375" style="5" customWidth="1"/>
    <col min="11780" max="11781" width="7.7109375" style="5" customWidth="1"/>
    <col min="11782" max="11782" width="14.5703125" style="5" customWidth="1"/>
    <col min="11783" max="11784" width="7.7109375" style="5" customWidth="1"/>
    <col min="11785" max="11785" width="13.140625" style="5" customWidth="1"/>
    <col min="11786" max="11789" width="10.7109375" style="5" customWidth="1"/>
    <col min="11790" max="11790" width="17.5703125" style="5" customWidth="1"/>
    <col min="11791" max="11793" width="13.7109375" style="5" customWidth="1"/>
    <col min="11794" max="11794" width="18.140625" style="5" customWidth="1"/>
    <col min="11795" max="11795" width="13.7109375" style="5" customWidth="1"/>
    <col min="11796" max="12032" width="9.140625" style="5"/>
    <col min="12033" max="12033" width="6" style="5" customWidth="1"/>
    <col min="12034" max="12034" width="22.7109375" style="5" customWidth="1"/>
    <col min="12035" max="12035" width="37.7109375" style="5" customWidth="1"/>
    <col min="12036" max="12037" width="7.7109375" style="5" customWidth="1"/>
    <col min="12038" max="12038" width="14.5703125" style="5" customWidth="1"/>
    <col min="12039" max="12040" width="7.7109375" style="5" customWidth="1"/>
    <col min="12041" max="12041" width="13.140625" style="5" customWidth="1"/>
    <col min="12042" max="12045" width="10.7109375" style="5" customWidth="1"/>
    <col min="12046" max="12046" width="17.5703125" style="5" customWidth="1"/>
    <col min="12047" max="12049" width="13.7109375" style="5" customWidth="1"/>
    <col min="12050" max="12050" width="18.140625" style="5" customWidth="1"/>
    <col min="12051" max="12051" width="13.7109375" style="5" customWidth="1"/>
    <col min="12052" max="12288" width="9.140625" style="5"/>
    <col min="12289" max="12289" width="6" style="5" customWidth="1"/>
    <col min="12290" max="12290" width="22.7109375" style="5" customWidth="1"/>
    <col min="12291" max="12291" width="37.7109375" style="5" customWidth="1"/>
    <col min="12292" max="12293" width="7.7109375" style="5" customWidth="1"/>
    <col min="12294" max="12294" width="14.5703125" style="5" customWidth="1"/>
    <col min="12295" max="12296" width="7.7109375" style="5" customWidth="1"/>
    <col min="12297" max="12297" width="13.140625" style="5" customWidth="1"/>
    <col min="12298" max="12301" width="10.7109375" style="5" customWidth="1"/>
    <col min="12302" max="12302" width="17.5703125" style="5" customWidth="1"/>
    <col min="12303" max="12305" width="13.7109375" style="5" customWidth="1"/>
    <col min="12306" max="12306" width="18.140625" style="5" customWidth="1"/>
    <col min="12307" max="12307" width="13.7109375" style="5" customWidth="1"/>
    <col min="12308" max="12544" width="9.140625" style="5"/>
    <col min="12545" max="12545" width="6" style="5" customWidth="1"/>
    <col min="12546" max="12546" width="22.7109375" style="5" customWidth="1"/>
    <col min="12547" max="12547" width="37.7109375" style="5" customWidth="1"/>
    <col min="12548" max="12549" width="7.7109375" style="5" customWidth="1"/>
    <col min="12550" max="12550" width="14.5703125" style="5" customWidth="1"/>
    <col min="12551" max="12552" width="7.7109375" style="5" customWidth="1"/>
    <col min="12553" max="12553" width="13.140625" style="5" customWidth="1"/>
    <col min="12554" max="12557" width="10.7109375" style="5" customWidth="1"/>
    <col min="12558" max="12558" width="17.5703125" style="5" customWidth="1"/>
    <col min="12559" max="12561" width="13.7109375" style="5" customWidth="1"/>
    <col min="12562" max="12562" width="18.140625" style="5" customWidth="1"/>
    <col min="12563" max="12563" width="13.7109375" style="5" customWidth="1"/>
    <col min="12564" max="12800" width="9.140625" style="5"/>
    <col min="12801" max="12801" width="6" style="5" customWidth="1"/>
    <col min="12802" max="12802" width="22.7109375" style="5" customWidth="1"/>
    <col min="12803" max="12803" width="37.7109375" style="5" customWidth="1"/>
    <col min="12804" max="12805" width="7.7109375" style="5" customWidth="1"/>
    <col min="12806" max="12806" width="14.5703125" style="5" customWidth="1"/>
    <col min="12807" max="12808" width="7.7109375" style="5" customWidth="1"/>
    <col min="12809" max="12809" width="13.140625" style="5" customWidth="1"/>
    <col min="12810" max="12813" width="10.7109375" style="5" customWidth="1"/>
    <col min="12814" max="12814" width="17.5703125" style="5" customWidth="1"/>
    <col min="12815" max="12817" width="13.7109375" style="5" customWidth="1"/>
    <col min="12818" max="12818" width="18.140625" style="5" customWidth="1"/>
    <col min="12819" max="12819" width="13.7109375" style="5" customWidth="1"/>
    <col min="12820" max="13056" width="9.140625" style="5"/>
    <col min="13057" max="13057" width="6" style="5" customWidth="1"/>
    <col min="13058" max="13058" width="22.7109375" style="5" customWidth="1"/>
    <col min="13059" max="13059" width="37.7109375" style="5" customWidth="1"/>
    <col min="13060" max="13061" width="7.7109375" style="5" customWidth="1"/>
    <col min="13062" max="13062" width="14.5703125" style="5" customWidth="1"/>
    <col min="13063" max="13064" width="7.7109375" style="5" customWidth="1"/>
    <col min="13065" max="13065" width="13.140625" style="5" customWidth="1"/>
    <col min="13066" max="13069" width="10.7109375" style="5" customWidth="1"/>
    <col min="13070" max="13070" width="17.5703125" style="5" customWidth="1"/>
    <col min="13071" max="13073" width="13.7109375" style="5" customWidth="1"/>
    <col min="13074" max="13074" width="18.140625" style="5" customWidth="1"/>
    <col min="13075" max="13075" width="13.7109375" style="5" customWidth="1"/>
    <col min="13076" max="13312" width="9.140625" style="5"/>
    <col min="13313" max="13313" width="6" style="5" customWidth="1"/>
    <col min="13314" max="13314" width="22.7109375" style="5" customWidth="1"/>
    <col min="13315" max="13315" width="37.7109375" style="5" customWidth="1"/>
    <col min="13316" max="13317" width="7.7109375" style="5" customWidth="1"/>
    <col min="13318" max="13318" width="14.5703125" style="5" customWidth="1"/>
    <col min="13319" max="13320" width="7.7109375" style="5" customWidth="1"/>
    <col min="13321" max="13321" width="13.140625" style="5" customWidth="1"/>
    <col min="13322" max="13325" width="10.7109375" style="5" customWidth="1"/>
    <col min="13326" max="13326" width="17.5703125" style="5" customWidth="1"/>
    <col min="13327" max="13329" width="13.7109375" style="5" customWidth="1"/>
    <col min="13330" max="13330" width="18.140625" style="5" customWidth="1"/>
    <col min="13331" max="13331" width="13.7109375" style="5" customWidth="1"/>
    <col min="13332" max="13568" width="9.140625" style="5"/>
    <col min="13569" max="13569" width="6" style="5" customWidth="1"/>
    <col min="13570" max="13570" width="22.7109375" style="5" customWidth="1"/>
    <col min="13571" max="13571" width="37.7109375" style="5" customWidth="1"/>
    <col min="13572" max="13573" width="7.7109375" style="5" customWidth="1"/>
    <col min="13574" max="13574" width="14.5703125" style="5" customWidth="1"/>
    <col min="13575" max="13576" width="7.7109375" style="5" customWidth="1"/>
    <col min="13577" max="13577" width="13.140625" style="5" customWidth="1"/>
    <col min="13578" max="13581" width="10.7109375" style="5" customWidth="1"/>
    <col min="13582" max="13582" width="17.5703125" style="5" customWidth="1"/>
    <col min="13583" max="13585" width="13.7109375" style="5" customWidth="1"/>
    <col min="13586" max="13586" width="18.140625" style="5" customWidth="1"/>
    <col min="13587" max="13587" width="13.7109375" style="5" customWidth="1"/>
    <col min="13588" max="13824" width="9.140625" style="5"/>
    <col min="13825" max="13825" width="6" style="5" customWidth="1"/>
    <col min="13826" max="13826" width="22.7109375" style="5" customWidth="1"/>
    <col min="13827" max="13827" width="37.7109375" style="5" customWidth="1"/>
    <col min="13828" max="13829" width="7.7109375" style="5" customWidth="1"/>
    <col min="13830" max="13830" width="14.5703125" style="5" customWidth="1"/>
    <col min="13831" max="13832" width="7.7109375" style="5" customWidth="1"/>
    <col min="13833" max="13833" width="13.140625" style="5" customWidth="1"/>
    <col min="13834" max="13837" width="10.7109375" style="5" customWidth="1"/>
    <col min="13838" max="13838" width="17.5703125" style="5" customWidth="1"/>
    <col min="13839" max="13841" width="13.7109375" style="5" customWidth="1"/>
    <col min="13842" max="13842" width="18.140625" style="5" customWidth="1"/>
    <col min="13843" max="13843" width="13.7109375" style="5" customWidth="1"/>
    <col min="13844" max="14080" width="9.140625" style="5"/>
    <col min="14081" max="14081" width="6" style="5" customWidth="1"/>
    <col min="14082" max="14082" width="22.7109375" style="5" customWidth="1"/>
    <col min="14083" max="14083" width="37.7109375" style="5" customWidth="1"/>
    <col min="14084" max="14085" width="7.7109375" style="5" customWidth="1"/>
    <col min="14086" max="14086" width="14.5703125" style="5" customWidth="1"/>
    <col min="14087" max="14088" width="7.7109375" style="5" customWidth="1"/>
    <col min="14089" max="14089" width="13.140625" style="5" customWidth="1"/>
    <col min="14090" max="14093" width="10.7109375" style="5" customWidth="1"/>
    <col min="14094" max="14094" width="17.5703125" style="5" customWidth="1"/>
    <col min="14095" max="14097" width="13.7109375" style="5" customWidth="1"/>
    <col min="14098" max="14098" width="18.140625" style="5" customWidth="1"/>
    <col min="14099" max="14099" width="13.7109375" style="5" customWidth="1"/>
    <col min="14100" max="14336" width="9.140625" style="5"/>
    <col min="14337" max="14337" width="6" style="5" customWidth="1"/>
    <col min="14338" max="14338" width="22.7109375" style="5" customWidth="1"/>
    <col min="14339" max="14339" width="37.7109375" style="5" customWidth="1"/>
    <col min="14340" max="14341" width="7.7109375" style="5" customWidth="1"/>
    <col min="14342" max="14342" width="14.5703125" style="5" customWidth="1"/>
    <col min="14343" max="14344" width="7.7109375" style="5" customWidth="1"/>
    <col min="14345" max="14345" width="13.140625" style="5" customWidth="1"/>
    <col min="14346" max="14349" width="10.7109375" style="5" customWidth="1"/>
    <col min="14350" max="14350" width="17.5703125" style="5" customWidth="1"/>
    <col min="14351" max="14353" width="13.7109375" style="5" customWidth="1"/>
    <col min="14354" max="14354" width="18.140625" style="5" customWidth="1"/>
    <col min="14355" max="14355" width="13.7109375" style="5" customWidth="1"/>
    <col min="14356" max="14592" width="9.140625" style="5"/>
    <col min="14593" max="14593" width="6" style="5" customWidth="1"/>
    <col min="14594" max="14594" width="22.7109375" style="5" customWidth="1"/>
    <col min="14595" max="14595" width="37.7109375" style="5" customWidth="1"/>
    <col min="14596" max="14597" width="7.7109375" style="5" customWidth="1"/>
    <col min="14598" max="14598" width="14.5703125" style="5" customWidth="1"/>
    <col min="14599" max="14600" width="7.7109375" style="5" customWidth="1"/>
    <col min="14601" max="14601" width="13.140625" style="5" customWidth="1"/>
    <col min="14602" max="14605" width="10.7109375" style="5" customWidth="1"/>
    <col min="14606" max="14606" width="17.5703125" style="5" customWidth="1"/>
    <col min="14607" max="14609" width="13.7109375" style="5" customWidth="1"/>
    <col min="14610" max="14610" width="18.140625" style="5" customWidth="1"/>
    <col min="14611" max="14611" width="13.7109375" style="5" customWidth="1"/>
    <col min="14612" max="14848" width="9.140625" style="5"/>
    <col min="14849" max="14849" width="6" style="5" customWidth="1"/>
    <col min="14850" max="14850" width="22.7109375" style="5" customWidth="1"/>
    <col min="14851" max="14851" width="37.7109375" style="5" customWidth="1"/>
    <col min="14852" max="14853" width="7.7109375" style="5" customWidth="1"/>
    <col min="14854" max="14854" width="14.5703125" style="5" customWidth="1"/>
    <col min="14855" max="14856" width="7.7109375" style="5" customWidth="1"/>
    <col min="14857" max="14857" width="13.140625" style="5" customWidth="1"/>
    <col min="14858" max="14861" width="10.7109375" style="5" customWidth="1"/>
    <col min="14862" max="14862" width="17.5703125" style="5" customWidth="1"/>
    <col min="14863" max="14865" width="13.7109375" style="5" customWidth="1"/>
    <col min="14866" max="14866" width="18.140625" style="5" customWidth="1"/>
    <col min="14867" max="14867" width="13.7109375" style="5" customWidth="1"/>
    <col min="14868" max="15104" width="9.140625" style="5"/>
    <col min="15105" max="15105" width="6" style="5" customWidth="1"/>
    <col min="15106" max="15106" width="22.7109375" style="5" customWidth="1"/>
    <col min="15107" max="15107" width="37.7109375" style="5" customWidth="1"/>
    <col min="15108" max="15109" width="7.7109375" style="5" customWidth="1"/>
    <col min="15110" max="15110" width="14.5703125" style="5" customWidth="1"/>
    <col min="15111" max="15112" width="7.7109375" style="5" customWidth="1"/>
    <col min="15113" max="15113" width="13.140625" style="5" customWidth="1"/>
    <col min="15114" max="15117" width="10.7109375" style="5" customWidth="1"/>
    <col min="15118" max="15118" width="17.5703125" style="5" customWidth="1"/>
    <col min="15119" max="15121" width="13.7109375" style="5" customWidth="1"/>
    <col min="15122" max="15122" width="18.140625" style="5" customWidth="1"/>
    <col min="15123" max="15123" width="13.7109375" style="5" customWidth="1"/>
    <col min="15124" max="15360" width="9.140625" style="5"/>
    <col min="15361" max="15361" width="6" style="5" customWidth="1"/>
    <col min="15362" max="15362" width="22.7109375" style="5" customWidth="1"/>
    <col min="15363" max="15363" width="37.7109375" style="5" customWidth="1"/>
    <col min="15364" max="15365" width="7.7109375" style="5" customWidth="1"/>
    <col min="15366" max="15366" width="14.5703125" style="5" customWidth="1"/>
    <col min="15367" max="15368" width="7.7109375" style="5" customWidth="1"/>
    <col min="15369" max="15369" width="13.140625" style="5" customWidth="1"/>
    <col min="15370" max="15373" width="10.7109375" style="5" customWidth="1"/>
    <col min="15374" max="15374" width="17.5703125" style="5" customWidth="1"/>
    <col min="15375" max="15377" width="13.7109375" style="5" customWidth="1"/>
    <col min="15378" max="15378" width="18.140625" style="5" customWidth="1"/>
    <col min="15379" max="15379" width="13.7109375" style="5" customWidth="1"/>
    <col min="15380" max="15616" width="9.140625" style="5"/>
    <col min="15617" max="15617" width="6" style="5" customWidth="1"/>
    <col min="15618" max="15618" width="22.7109375" style="5" customWidth="1"/>
    <col min="15619" max="15619" width="37.7109375" style="5" customWidth="1"/>
    <col min="15620" max="15621" width="7.7109375" style="5" customWidth="1"/>
    <col min="15622" max="15622" width="14.5703125" style="5" customWidth="1"/>
    <col min="15623" max="15624" width="7.7109375" style="5" customWidth="1"/>
    <col min="15625" max="15625" width="13.140625" style="5" customWidth="1"/>
    <col min="15626" max="15629" width="10.7109375" style="5" customWidth="1"/>
    <col min="15630" max="15630" width="17.5703125" style="5" customWidth="1"/>
    <col min="15631" max="15633" width="13.7109375" style="5" customWidth="1"/>
    <col min="15634" max="15634" width="18.140625" style="5" customWidth="1"/>
    <col min="15635" max="15635" width="13.7109375" style="5" customWidth="1"/>
    <col min="15636" max="15872" width="9.140625" style="5"/>
    <col min="15873" max="15873" width="6" style="5" customWidth="1"/>
    <col min="15874" max="15874" width="22.7109375" style="5" customWidth="1"/>
    <col min="15875" max="15875" width="37.7109375" style="5" customWidth="1"/>
    <col min="15876" max="15877" width="7.7109375" style="5" customWidth="1"/>
    <col min="15878" max="15878" width="14.5703125" style="5" customWidth="1"/>
    <col min="15879" max="15880" width="7.7109375" style="5" customWidth="1"/>
    <col min="15881" max="15881" width="13.140625" style="5" customWidth="1"/>
    <col min="15882" max="15885" width="10.7109375" style="5" customWidth="1"/>
    <col min="15886" max="15886" width="17.5703125" style="5" customWidth="1"/>
    <col min="15887" max="15889" width="13.7109375" style="5" customWidth="1"/>
    <col min="15890" max="15890" width="18.140625" style="5" customWidth="1"/>
    <col min="15891" max="15891" width="13.7109375" style="5" customWidth="1"/>
    <col min="15892" max="16128" width="9.140625" style="5"/>
    <col min="16129" max="16129" width="6" style="5" customWidth="1"/>
    <col min="16130" max="16130" width="22.7109375" style="5" customWidth="1"/>
    <col min="16131" max="16131" width="37.7109375" style="5" customWidth="1"/>
    <col min="16132" max="16133" width="7.7109375" style="5" customWidth="1"/>
    <col min="16134" max="16134" width="14.5703125" style="5" customWidth="1"/>
    <col min="16135" max="16136" width="7.7109375" style="5" customWidth="1"/>
    <col min="16137" max="16137" width="13.140625" style="5" customWidth="1"/>
    <col min="16138" max="16141" width="10.7109375" style="5" customWidth="1"/>
    <col min="16142" max="16142" width="17.5703125" style="5" customWidth="1"/>
    <col min="16143" max="16145" width="13.7109375" style="5" customWidth="1"/>
    <col min="16146" max="16146" width="18.140625" style="5" customWidth="1"/>
    <col min="16147" max="16147" width="13.7109375" style="5" customWidth="1"/>
    <col min="16148" max="16384" width="9.140625" style="5"/>
  </cols>
  <sheetData>
    <row r="1" spans="1:19" ht="24" customHeight="1" x14ac:dyDescent="0.25">
      <c r="B1" s="10"/>
      <c r="C1" s="10"/>
      <c r="D1" s="10"/>
      <c r="E1" s="10"/>
      <c r="F1" s="106"/>
      <c r="G1" s="10"/>
      <c r="H1" s="10"/>
      <c r="I1" s="107"/>
      <c r="J1" s="107"/>
      <c r="K1" s="107"/>
      <c r="L1" s="10"/>
      <c r="M1" s="10"/>
      <c r="N1" s="106"/>
      <c r="O1" s="106"/>
      <c r="P1" s="106"/>
      <c r="Q1" s="361" t="s">
        <v>302</v>
      </c>
      <c r="R1" s="361"/>
      <c r="S1" s="361"/>
    </row>
    <row r="2" spans="1:19" ht="24" customHeight="1" x14ac:dyDescent="0.25">
      <c r="B2" s="340" t="s">
        <v>303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19" ht="42" customHeight="1" x14ac:dyDescent="0.25">
      <c r="A3" s="341" t="s">
        <v>4</v>
      </c>
      <c r="B3" s="342" t="s">
        <v>5</v>
      </c>
      <c r="C3" s="342" t="s">
        <v>6</v>
      </c>
      <c r="D3" s="345" t="s">
        <v>7</v>
      </c>
      <c r="E3" s="345"/>
      <c r="F3" s="344" t="s">
        <v>8</v>
      </c>
      <c r="G3" s="342" t="s">
        <v>9</v>
      </c>
      <c r="H3" s="342" t="s">
        <v>10</v>
      </c>
      <c r="I3" s="347" t="s">
        <v>11</v>
      </c>
      <c r="J3" s="360" t="s">
        <v>12</v>
      </c>
      <c r="K3" s="360"/>
      <c r="L3" s="342" t="s">
        <v>13</v>
      </c>
      <c r="M3" s="342" t="s">
        <v>14</v>
      </c>
      <c r="N3" s="345" t="s">
        <v>15</v>
      </c>
      <c r="O3" s="345"/>
      <c r="P3" s="345"/>
      <c r="Q3" s="345"/>
      <c r="R3" s="345"/>
      <c r="S3" s="344" t="s">
        <v>16</v>
      </c>
    </row>
    <row r="4" spans="1:19" ht="42" customHeight="1" x14ac:dyDescent="0.25">
      <c r="A4" s="341"/>
      <c r="B4" s="342"/>
      <c r="C4" s="342"/>
      <c r="D4" s="342" t="s">
        <v>17</v>
      </c>
      <c r="E4" s="342" t="s">
        <v>18</v>
      </c>
      <c r="F4" s="344"/>
      <c r="G4" s="342"/>
      <c r="H4" s="342"/>
      <c r="I4" s="347"/>
      <c r="J4" s="347" t="s">
        <v>19</v>
      </c>
      <c r="K4" s="347" t="s">
        <v>20</v>
      </c>
      <c r="L4" s="342"/>
      <c r="M4" s="342"/>
      <c r="N4" s="344" t="s">
        <v>19</v>
      </c>
      <c r="O4" s="345" t="s">
        <v>21</v>
      </c>
      <c r="P4" s="345"/>
      <c r="Q4" s="345"/>
      <c r="R4" s="345"/>
      <c r="S4" s="344"/>
    </row>
    <row r="5" spans="1:19" ht="182.25" customHeight="1" x14ac:dyDescent="0.25">
      <c r="A5" s="341"/>
      <c r="B5" s="342"/>
      <c r="C5" s="342"/>
      <c r="D5" s="342"/>
      <c r="E5" s="342"/>
      <c r="F5" s="344"/>
      <c r="G5" s="342"/>
      <c r="H5" s="342"/>
      <c r="I5" s="347"/>
      <c r="J5" s="347"/>
      <c r="K5" s="347"/>
      <c r="L5" s="342"/>
      <c r="M5" s="342"/>
      <c r="N5" s="344"/>
      <c r="O5" s="14" t="s">
        <v>22</v>
      </c>
      <c r="P5" s="14" t="s">
        <v>23</v>
      </c>
      <c r="Q5" s="14" t="s">
        <v>24</v>
      </c>
      <c r="R5" s="14" t="s">
        <v>25</v>
      </c>
      <c r="S5" s="344"/>
    </row>
    <row r="6" spans="1:19" ht="42" customHeight="1" x14ac:dyDescent="0.25">
      <c r="A6" s="341"/>
      <c r="B6" s="342"/>
      <c r="C6" s="342"/>
      <c r="D6" s="342"/>
      <c r="E6" s="342"/>
      <c r="F6" s="344"/>
      <c r="G6" s="342"/>
      <c r="H6" s="342"/>
      <c r="I6" s="17" t="s">
        <v>26</v>
      </c>
      <c r="J6" s="17" t="s">
        <v>26</v>
      </c>
      <c r="K6" s="17" t="s">
        <v>26</v>
      </c>
      <c r="L6" s="13" t="s">
        <v>27</v>
      </c>
      <c r="M6" s="13" t="s">
        <v>28</v>
      </c>
      <c r="N6" s="15" t="s">
        <v>29</v>
      </c>
      <c r="O6" s="15" t="s">
        <v>29</v>
      </c>
      <c r="P6" s="15" t="s">
        <v>29</v>
      </c>
      <c r="Q6" s="15" t="s">
        <v>29</v>
      </c>
      <c r="R6" s="15" t="s">
        <v>29</v>
      </c>
      <c r="S6" s="344"/>
    </row>
    <row r="7" spans="1:19" ht="18" customHeight="1" x14ac:dyDescent="0.25">
      <c r="A7" s="11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</row>
    <row r="8" spans="1:19" ht="23.1" customHeight="1" x14ac:dyDescent="0.25">
      <c r="A8" s="348" t="s">
        <v>30</v>
      </c>
      <c r="B8" s="348"/>
      <c r="C8" s="348"/>
      <c r="D8" s="20" t="s">
        <v>31</v>
      </c>
      <c r="E8" s="20" t="s">
        <v>31</v>
      </c>
      <c r="F8" s="95" t="s">
        <v>31</v>
      </c>
      <c r="G8" s="20" t="s">
        <v>31</v>
      </c>
      <c r="H8" s="20" t="s">
        <v>31</v>
      </c>
      <c r="I8" s="21">
        <f t="shared" ref="I8:R8" si="0">I9+I11+I13+I16+I18+I29+I44+I50+I52+I54+I56+I58+I66+I214</f>
        <v>445973.99000000011</v>
      </c>
      <c r="J8" s="21">
        <f t="shared" si="0"/>
        <v>380853.14999999997</v>
      </c>
      <c r="K8" s="21">
        <f t="shared" si="0"/>
        <v>360030.61</v>
      </c>
      <c r="L8" s="22">
        <f t="shared" si="0"/>
        <v>14661</v>
      </c>
      <c r="M8" s="22">
        <f t="shared" si="0"/>
        <v>6093.333333333333</v>
      </c>
      <c r="N8" s="21">
        <f t="shared" si="0"/>
        <v>470667593.86564827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470667593.86564827</v>
      </c>
      <c r="S8" s="21" t="s">
        <v>31</v>
      </c>
    </row>
    <row r="9" spans="1:19" ht="23.1" customHeight="1" x14ac:dyDescent="0.25">
      <c r="A9" s="348" t="s">
        <v>32</v>
      </c>
      <c r="B9" s="348"/>
      <c r="C9" s="348"/>
      <c r="D9" s="20" t="s">
        <v>31</v>
      </c>
      <c r="E9" s="20" t="s">
        <v>31</v>
      </c>
      <c r="F9" s="95" t="s">
        <v>31</v>
      </c>
      <c r="G9" s="20" t="s">
        <v>31</v>
      </c>
      <c r="H9" s="20" t="s">
        <v>31</v>
      </c>
      <c r="I9" s="21">
        <f>SUM(I10)</f>
        <v>347</v>
      </c>
      <c r="J9" s="21">
        <f t="shared" ref="J9:R11" si="1">SUM(J10)</f>
        <v>322</v>
      </c>
      <c r="K9" s="21">
        <f t="shared" si="1"/>
        <v>0</v>
      </c>
      <c r="L9" s="22">
        <f t="shared" si="1"/>
        <v>12</v>
      </c>
      <c r="M9" s="22">
        <f t="shared" si="1"/>
        <v>7</v>
      </c>
      <c r="N9" s="21">
        <f t="shared" si="1"/>
        <v>1273218.426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1273218.426</v>
      </c>
      <c r="S9" s="95" t="s">
        <v>31</v>
      </c>
    </row>
    <row r="10" spans="1:19" ht="33" customHeight="1" x14ac:dyDescent="0.25">
      <c r="A10" s="11">
        <v>1</v>
      </c>
      <c r="B10" s="13" t="s">
        <v>33</v>
      </c>
      <c r="C10" s="13" t="s">
        <v>304</v>
      </c>
      <c r="D10" s="13">
        <v>1963</v>
      </c>
      <c r="E10" s="24"/>
      <c r="F10" s="13" t="s">
        <v>35</v>
      </c>
      <c r="G10" s="24">
        <v>2</v>
      </c>
      <c r="H10" s="24">
        <v>1</v>
      </c>
      <c r="I10" s="25">
        <v>347</v>
      </c>
      <c r="J10" s="25">
        <v>322</v>
      </c>
      <c r="K10" s="25">
        <v>0</v>
      </c>
      <c r="L10" s="26">
        <v>12</v>
      </c>
      <c r="M10" s="26">
        <v>7</v>
      </c>
      <c r="N10" s="17">
        <f>'таблица №5 виды ремонта (2025)'!E10</f>
        <v>1273218.426</v>
      </c>
      <c r="O10" s="25">
        <v>0</v>
      </c>
      <c r="P10" s="25">
        <v>0</v>
      </c>
      <c r="Q10" s="25">
        <v>0</v>
      </c>
      <c r="R10" s="25">
        <f>N10</f>
        <v>1273218.426</v>
      </c>
      <c r="S10" s="27">
        <v>46022</v>
      </c>
    </row>
    <row r="11" spans="1:19" ht="23.1" customHeight="1" x14ac:dyDescent="0.25">
      <c r="A11" s="348" t="s">
        <v>305</v>
      </c>
      <c r="B11" s="348"/>
      <c r="C11" s="348"/>
      <c r="D11" s="20" t="s">
        <v>31</v>
      </c>
      <c r="E11" s="20" t="s">
        <v>31</v>
      </c>
      <c r="F11" s="95" t="s">
        <v>31</v>
      </c>
      <c r="G11" s="20" t="s">
        <v>31</v>
      </c>
      <c r="H11" s="20" t="s">
        <v>31</v>
      </c>
      <c r="I11" s="31">
        <f>SUM(I12)</f>
        <v>1253.5</v>
      </c>
      <c r="J11" s="31">
        <f t="shared" si="1"/>
        <v>1253.5</v>
      </c>
      <c r="K11" s="31">
        <f t="shared" si="1"/>
        <v>746.3</v>
      </c>
      <c r="L11" s="32">
        <f t="shared" si="1"/>
        <v>22</v>
      </c>
      <c r="M11" s="32">
        <f t="shared" si="1"/>
        <v>16</v>
      </c>
      <c r="N11" s="31">
        <f t="shared" si="1"/>
        <v>2485017.6000000001</v>
      </c>
      <c r="O11" s="31">
        <f t="shared" si="1"/>
        <v>0</v>
      </c>
      <c r="P11" s="31">
        <f t="shared" si="1"/>
        <v>0</v>
      </c>
      <c r="Q11" s="31">
        <f t="shared" si="1"/>
        <v>0</v>
      </c>
      <c r="R11" s="31">
        <f t="shared" si="1"/>
        <v>2485017.6000000001</v>
      </c>
      <c r="S11" s="19" t="s">
        <v>31</v>
      </c>
    </row>
    <row r="12" spans="1:19" ht="35.1" customHeight="1" x14ac:dyDescent="0.25">
      <c r="A12" s="11">
        <v>1</v>
      </c>
      <c r="B12" s="11" t="s">
        <v>306</v>
      </c>
      <c r="C12" s="11" t="s">
        <v>307</v>
      </c>
      <c r="D12" s="11">
        <v>1973</v>
      </c>
      <c r="E12" s="11"/>
      <c r="F12" s="11" t="s">
        <v>51</v>
      </c>
      <c r="G12" s="11">
        <v>2</v>
      </c>
      <c r="H12" s="11">
        <v>2</v>
      </c>
      <c r="I12" s="34">
        <v>1253.5</v>
      </c>
      <c r="J12" s="34">
        <v>1253.5</v>
      </c>
      <c r="K12" s="34">
        <v>746.3</v>
      </c>
      <c r="L12" s="35">
        <v>22</v>
      </c>
      <c r="M12" s="35">
        <v>16</v>
      </c>
      <c r="N12" s="34">
        <f>'таблица №5 виды ремонта (2025)'!E12</f>
        <v>2485017.6000000001</v>
      </c>
      <c r="O12" s="17">
        <v>0</v>
      </c>
      <c r="P12" s="17">
        <v>0</v>
      </c>
      <c r="Q12" s="17">
        <v>0</v>
      </c>
      <c r="R12" s="34">
        <f>N12</f>
        <v>2485017.6000000001</v>
      </c>
      <c r="S12" s="67">
        <v>46022</v>
      </c>
    </row>
    <row r="13" spans="1:19" s="10" customFormat="1" ht="23.1" customHeight="1" x14ac:dyDescent="0.25">
      <c r="A13" s="348" t="s">
        <v>36</v>
      </c>
      <c r="B13" s="348"/>
      <c r="C13" s="348"/>
      <c r="D13" s="20" t="s">
        <v>31</v>
      </c>
      <c r="E13" s="20" t="s">
        <v>31</v>
      </c>
      <c r="F13" s="95" t="s">
        <v>31</v>
      </c>
      <c r="G13" s="20" t="s">
        <v>31</v>
      </c>
      <c r="H13" s="20" t="s">
        <v>31</v>
      </c>
      <c r="I13" s="108">
        <f>SUM(I14:I15)</f>
        <v>4280.7</v>
      </c>
      <c r="J13" s="108">
        <f t="shared" ref="J13:R13" si="2">SUM(J14:J15)</f>
        <v>3058.9</v>
      </c>
      <c r="K13" s="108">
        <f t="shared" si="2"/>
        <v>3058.9</v>
      </c>
      <c r="L13" s="109">
        <f t="shared" si="2"/>
        <v>135</v>
      </c>
      <c r="M13" s="109">
        <f t="shared" si="2"/>
        <v>62</v>
      </c>
      <c r="N13" s="108">
        <f t="shared" si="2"/>
        <v>6083527.94355</v>
      </c>
      <c r="O13" s="108">
        <f t="shared" si="2"/>
        <v>0</v>
      </c>
      <c r="P13" s="108">
        <f t="shared" si="2"/>
        <v>0</v>
      </c>
      <c r="Q13" s="108">
        <f t="shared" si="2"/>
        <v>0</v>
      </c>
      <c r="R13" s="108">
        <f t="shared" si="2"/>
        <v>6083527.94355</v>
      </c>
      <c r="S13" s="95" t="s">
        <v>31</v>
      </c>
    </row>
    <row r="14" spans="1:19" ht="23.1" customHeight="1" x14ac:dyDescent="0.25">
      <c r="A14" s="13">
        <v>1</v>
      </c>
      <c r="B14" s="11" t="s">
        <v>37</v>
      </c>
      <c r="C14" s="13" t="s">
        <v>308</v>
      </c>
      <c r="D14" s="13">
        <v>1973</v>
      </c>
      <c r="E14" s="24"/>
      <c r="F14" s="24" t="s">
        <v>39</v>
      </c>
      <c r="G14" s="24">
        <v>5</v>
      </c>
      <c r="H14" s="24">
        <v>4</v>
      </c>
      <c r="I14" s="25">
        <v>3413.8</v>
      </c>
      <c r="J14" s="25">
        <v>2293.9</v>
      </c>
      <c r="K14" s="25">
        <v>2293.9</v>
      </c>
      <c r="L14" s="26">
        <v>107</v>
      </c>
      <c r="M14" s="26">
        <v>51</v>
      </c>
      <c r="N14" s="44">
        <f>'таблица №5 виды ремонта (2025)'!E14</f>
        <v>2288041.6313999998</v>
      </c>
      <c r="O14" s="25">
        <v>0</v>
      </c>
      <c r="P14" s="25">
        <v>0</v>
      </c>
      <c r="Q14" s="25">
        <v>0</v>
      </c>
      <c r="R14" s="44">
        <f t="shared" ref="R14:R15" si="3">N14</f>
        <v>2288041.6313999998</v>
      </c>
      <c r="S14" s="27">
        <v>46022</v>
      </c>
    </row>
    <row r="15" spans="1:19" ht="23.1" customHeight="1" x14ac:dyDescent="0.25">
      <c r="A15" s="13">
        <v>2</v>
      </c>
      <c r="B15" s="13" t="s">
        <v>37</v>
      </c>
      <c r="C15" s="11" t="s">
        <v>309</v>
      </c>
      <c r="D15" s="11">
        <v>1955</v>
      </c>
      <c r="E15" s="13"/>
      <c r="F15" s="13" t="s">
        <v>39</v>
      </c>
      <c r="G15" s="110">
        <v>2</v>
      </c>
      <c r="H15" s="110">
        <v>3</v>
      </c>
      <c r="I15" s="17">
        <v>866.9</v>
      </c>
      <c r="J15" s="17">
        <v>765</v>
      </c>
      <c r="K15" s="17">
        <v>765</v>
      </c>
      <c r="L15" s="26">
        <v>28</v>
      </c>
      <c r="M15" s="26">
        <v>11</v>
      </c>
      <c r="N15" s="17">
        <f>'таблица №5 виды ремонта (2025)'!E15</f>
        <v>3795486.3121500001</v>
      </c>
      <c r="O15" s="17">
        <v>0</v>
      </c>
      <c r="P15" s="17">
        <v>0</v>
      </c>
      <c r="Q15" s="17">
        <v>0</v>
      </c>
      <c r="R15" s="44">
        <f t="shared" si="3"/>
        <v>3795486.3121500001</v>
      </c>
      <c r="S15" s="27">
        <v>46022</v>
      </c>
    </row>
    <row r="16" spans="1:19" s="10" customFormat="1" ht="23.1" customHeight="1" x14ac:dyDescent="0.25">
      <c r="A16" s="348" t="s">
        <v>40</v>
      </c>
      <c r="B16" s="348"/>
      <c r="C16" s="348"/>
      <c r="D16" s="20" t="s">
        <v>31</v>
      </c>
      <c r="E16" s="20" t="s">
        <v>31</v>
      </c>
      <c r="F16" s="95" t="s">
        <v>31</v>
      </c>
      <c r="G16" s="20" t="s">
        <v>31</v>
      </c>
      <c r="H16" s="20" t="s">
        <v>31</v>
      </c>
      <c r="I16" s="31">
        <f>SUM(I17)</f>
        <v>415.3</v>
      </c>
      <c r="J16" s="31">
        <f t="shared" ref="J16:R16" si="4">SUM(J17)</f>
        <v>377.3</v>
      </c>
      <c r="K16" s="31">
        <f t="shared" si="4"/>
        <v>377.3</v>
      </c>
      <c r="L16" s="32">
        <f t="shared" si="4"/>
        <v>23</v>
      </c>
      <c r="M16" s="32">
        <f t="shared" si="4"/>
        <v>11</v>
      </c>
      <c r="N16" s="31">
        <f t="shared" si="4"/>
        <v>3048838.1439999999</v>
      </c>
      <c r="O16" s="31">
        <f t="shared" si="4"/>
        <v>0</v>
      </c>
      <c r="P16" s="31">
        <f t="shared" si="4"/>
        <v>0</v>
      </c>
      <c r="Q16" s="31">
        <f t="shared" si="4"/>
        <v>0</v>
      </c>
      <c r="R16" s="31">
        <f t="shared" si="4"/>
        <v>3048838.1439999999</v>
      </c>
      <c r="S16" s="95" t="s">
        <v>31</v>
      </c>
    </row>
    <row r="17" spans="1:197" ht="29.25" customHeight="1" x14ac:dyDescent="0.25">
      <c r="A17" s="11">
        <v>1</v>
      </c>
      <c r="B17" s="11" t="s">
        <v>41</v>
      </c>
      <c r="C17" s="13" t="s">
        <v>42</v>
      </c>
      <c r="D17" s="33">
        <v>1966</v>
      </c>
      <c r="E17" s="13"/>
      <c r="F17" s="13" t="s">
        <v>39</v>
      </c>
      <c r="G17" s="33">
        <v>2</v>
      </c>
      <c r="H17" s="33">
        <v>2</v>
      </c>
      <c r="I17" s="34">
        <v>415.3</v>
      </c>
      <c r="J17" s="34">
        <v>377.3</v>
      </c>
      <c r="K17" s="34">
        <v>377.3</v>
      </c>
      <c r="L17" s="35">
        <v>23</v>
      </c>
      <c r="M17" s="26">
        <v>11</v>
      </c>
      <c r="N17" s="17">
        <f>'таблица №5 виды ремонта (2025)'!E17</f>
        <v>3048838.1439999999</v>
      </c>
      <c r="O17" s="17">
        <v>0</v>
      </c>
      <c r="P17" s="17">
        <v>0</v>
      </c>
      <c r="Q17" s="17">
        <v>0</v>
      </c>
      <c r="R17" s="17">
        <f>N17</f>
        <v>3048838.1439999999</v>
      </c>
      <c r="S17" s="36">
        <v>46022</v>
      </c>
    </row>
    <row r="18" spans="1:197" ht="23.1" customHeight="1" x14ac:dyDescent="0.25">
      <c r="A18" s="362" t="s">
        <v>43</v>
      </c>
      <c r="B18" s="362"/>
      <c r="C18" s="362"/>
      <c r="D18" s="20" t="s">
        <v>31</v>
      </c>
      <c r="E18" s="20" t="s">
        <v>31</v>
      </c>
      <c r="F18" s="95" t="s">
        <v>31</v>
      </c>
      <c r="G18" s="20" t="s">
        <v>31</v>
      </c>
      <c r="H18" s="20" t="s">
        <v>31</v>
      </c>
      <c r="I18" s="111">
        <f t="shared" ref="I18:R18" si="5">SUM(I19:I28)</f>
        <v>69335.740000000005</v>
      </c>
      <c r="J18" s="111">
        <f t="shared" si="5"/>
        <v>47351.979999999996</v>
      </c>
      <c r="K18" s="111">
        <f t="shared" si="5"/>
        <v>45724.98</v>
      </c>
      <c r="L18" s="112">
        <f t="shared" si="5"/>
        <v>2186</v>
      </c>
      <c r="M18" s="112">
        <f t="shared" si="5"/>
        <v>1192</v>
      </c>
      <c r="N18" s="111">
        <f t="shared" si="5"/>
        <v>75855877.200000018</v>
      </c>
      <c r="O18" s="111">
        <f t="shared" si="5"/>
        <v>0</v>
      </c>
      <c r="P18" s="111">
        <f t="shared" si="5"/>
        <v>0</v>
      </c>
      <c r="Q18" s="111">
        <f t="shared" si="5"/>
        <v>0</v>
      </c>
      <c r="R18" s="111">
        <f t="shared" si="5"/>
        <v>75855877.200000018</v>
      </c>
      <c r="S18" s="95" t="s">
        <v>31</v>
      </c>
    </row>
    <row r="19" spans="1:197" s="113" customFormat="1" ht="23.1" customHeight="1" x14ac:dyDescent="0.25">
      <c r="A19" s="40">
        <v>1</v>
      </c>
      <c r="B19" s="41" t="s">
        <v>44</v>
      </c>
      <c r="C19" s="41" t="s">
        <v>310</v>
      </c>
      <c r="D19" s="40">
        <v>1991</v>
      </c>
      <c r="E19" s="13"/>
      <c r="F19" s="48" t="s">
        <v>56</v>
      </c>
      <c r="G19" s="114">
        <v>9</v>
      </c>
      <c r="H19" s="114">
        <v>4</v>
      </c>
      <c r="I19" s="45">
        <v>10790.58</v>
      </c>
      <c r="J19" s="44">
        <v>7432.31</v>
      </c>
      <c r="K19" s="44">
        <v>7369.61</v>
      </c>
      <c r="L19" s="52">
        <v>312</v>
      </c>
      <c r="M19" s="52">
        <v>140</v>
      </c>
      <c r="N19" s="44">
        <f>'таблица №5 виды ремонта (2025)'!E19</f>
        <v>13669250.4</v>
      </c>
      <c r="O19" s="45">
        <v>0</v>
      </c>
      <c r="P19" s="45">
        <v>0</v>
      </c>
      <c r="Q19" s="45">
        <v>0</v>
      </c>
      <c r="R19" s="45">
        <f t="shared" ref="R19:R43" si="6">N19</f>
        <v>13669250.4</v>
      </c>
      <c r="S19" s="46">
        <v>46022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</row>
    <row r="20" spans="1:197" s="113" customFormat="1" ht="23.1" customHeight="1" x14ac:dyDescent="0.25">
      <c r="A20" s="40">
        <v>2</v>
      </c>
      <c r="B20" s="41" t="s">
        <v>44</v>
      </c>
      <c r="C20" s="41" t="s">
        <v>311</v>
      </c>
      <c r="D20" s="40">
        <v>1984</v>
      </c>
      <c r="E20" s="115"/>
      <c r="F20" s="48" t="s">
        <v>56</v>
      </c>
      <c r="G20" s="114">
        <v>9</v>
      </c>
      <c r="H20" s="114">
        <v>2</v>
      </c>
      <c r="I20" s="45">
        <v>4903.3</v>
      </c>
      <c r="J20" s="44">
        <v>3830.8</v>
      </c>
      <c r="K20" s="44">
        <v>3716.5</v>
      </c>
      <c r="L20" s="52">
        <v>154</v>
      </c>
      <c r="M20" s="52">
        <v>72</v>
      </c>
      <c r="N20" s="44">
        <f>'таблица №5 виды ремонта (2025)'!E20</f>
        <v>6909625.2000000002</v>
      </c>
      <c r="O20" s="45">
        <v>0</v>
      </c>
      <c r="P20" s="45">
        <v>0</v>
      </c>
      <c r="Q20" s="45">
        <v>0</v>
      </c>
      <c r="R20" s="45">
        <f t="shared" si="6"/>
        <v>6909625.2000000002</v>
      </c>
      <c r="S20" s="46">
        <v>46022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</row>
    <row r="21" spans="1:197" s="113" customFormat="1" ht="23.1" customHeight="1" x14ac:dyDescent="0.25">
      <c r="A21" s="40">
        <v>3</v>
      </c>
      <c r="B21" s="41" t="s">
        <v>44</v>
      </c>
      <c r="C21" s="41" t="s">
        <v>312</v>
      </c>
      <c r="D21" s="40">
        <v>1987</v>
      </c>
      <c r="E21" s="115"/>
      <c r="F21" s="48" t="s">
        <v>56</v>
      </c>
      <c r="G21" s="114">
        <v>9</v>
      </c>
      <c r="H21" s="114">
        <v>2</v>
      </c>
      <c r="I21" s="45">
        <v>5944</v>
      </c>
      <c r="J21" s="44">
        <v>5304.3</v>
      </c>
      <c r="K21" s="44">
        <v>5051.6000000000004</v>
      </c>
      <c r="L21" s="52">
        <v>240</v>
      </c>
      <c r="M21" s="52">
        <v>162</v>
      </c>
      <c r="N21" s="44">
        <f>'таблица №5 виды ремонта (2025)'!E21</f>
        <v>6909625.2000000002</v>
      </c>
      <c r="O21" s="45">
        <v>0</v>
      </c>
      <c r="P21" s="45">
        <v>0</v>
      </c>
      <c r="Q21" s="45">
        <v>0</v>
      </c>
      <c r="R21" s="45">
        <f t="shared" si="6"/>
        <v>6909625.2000000002</v>
      </c>
      <c r="S21" s="46">
        <v>46022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</row>
    <row r="22" spans="1:197" s="113" customFormat="1" ht="23.1" customHeight="1" x14ac:dyDescent="0.25">
      <c r="A22" s="40">
        <v>4</v>
      </c>
      <c r="B22" s="41" t="s">
        <v>44</v>
      </c>
      <c r="C22" s="41" t="s">
        <v>313</v>
      </c>
      <c r="D22" s="40">
        <v>1990</v>
      </c>
      <c r="E22" s="115"/>
      <c r="F22" s="41" t="s">
        <v>46</v>
      </c>
      <c r="G22" s="114">
        <v>9</v>
      </c>
      <c r="H22" s="114">
        <v>4</v>
      </c>
      <c r="I22" s="45">
        <v>12337.24</v>
      </c>
      <c r="J22" s="44">
        <v>6237.59</v>
      </c>
      <c r="K22" s="44">
        <v>6017.19</v>
      </c>
      <c r="L22" s="52">
        <v>295</v>
      </c>
      <c r="M22" s="52">
        <v>126</v>
      </c>
      <c r="N22" s="44">
        <f>'таблица №5 виды ремонта (2025)'!E22</f>
        <v>13669250.4</v>
      </c>
      <c r="O22" s="45">
        <v>0</v>
      </c>
      <c r="P22" s="45">
        <v>0</v>
      </c>
      <c r="Q22" s="45">
        <v>0</v>
      </c>
      <c r="R22" s="45">
        <f t="shared" si="6"/>
        <v>13669250.4</v>
      </c>
      <c r="S22" s="46">
        <v>46022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</row>
    <row r="23" spans="1:197" s="113" customFormat="1" ht="23.1" customHeight="1" x14ac:dyDescent="0.25">
      <c r="A23" s="40">
        <v>5</v>
      </c>
      <c r="B23" s="41" t="s">
        <v>44</v>
      </c>
      <c r="C23" s="41" t="s">
        <v>314</v>
      </c>
      <c r="D23" s="40">
        <v>1989</v>
      </c>
      <c r="E23" s="13"/>
      <c r="F23" s="41" t="s">
        <v>46</v>
      </c>
      <c r="G23" s="114">
        <v>9</v>
      </c>
      <c r="H23" s="114">
        <v>1</v>
      </c>
      <c r="I23" s="45">
        <v>2940</v>
      </c>
      <c r="J23" s="44">
        <v>1942</v>
      </c>
      <c r="K23" s="44">
        <v>1906.4</v>
      </c>
      <c r="L23" s="52">
        <v>77</v>
      </c>
      <c r="M23" s="52">
        <v>36</v>
      </c>
      <c r="N23" s="44">
        <f>'таблица №5 виды ремонта (2025)'!E23</f>
        <v>3529812.6</v>
      </c>
      <c r="O23" s="45">
        <v>0</v>
      </c>
      <c r="P23" s="45">
        <v>0</v>
      </c>
      <c r="Q23" s="45">
        <v>0</v>
      </c>
      <c r="R23" s="45">
        <f t="shared" si="6"/>
        <v>3529812.6</v>
      </c>
      <c r="S23" s="46">
        <v>46022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</row>
    <row r="24" spans="1:197" s="113" customFormat="1" ht="23.1" customHeight="1" x14ac:dyDescent="0.25">
      <c r="A24" s="40">
        <v>6</v>
      </c>
      <c r="B24" s="41" t="s">
        <v>44</v>
      </c>
      <c r="C24" s="41" t="s">
        <v>315</v>
      </c>
      <c r="D24" s="41">
        <v>1991</v>
      </c>
      <c r="E24" s="13"/>
      <c r="F24" s="41" t="s">
        <v>56</v>
      </c>
      <c r="G24" s="41">
        <v>9</v>
      </c>
      <c r="H24" s="41">
        <v>1</v>
      </c>
      <c r="I24" s="45">
        <v>2830.5</v>
      </c>
      <c r="J24" s="44">
        <v>1906.6</v>
      </c>
      <c r="K24" s="44">
        <v>1906.6</v>
      </c>
      <c r="L24" s="43">
        <v>85</v>
      </c>
      <c r="M24" s="43">
        <v>36</v>
      </c>
      <c r="N24" s="44">
        <f>'таблица №5 виды ремонта (2025)'!E24</f>
        <v>3529812.6</v>
      </c>
      <c r="O24" s="45">
        <v>0</v>
      </c>
      <c r="P24" s="45">
        <v>0</v>
      </c>
      <c r="Q24" s="45">
        <v>0</v>
      </c>
      <c r="R24" s="45">
        <f t="shared" si="6"/>
        <v>3529812.6</v>
      </c>
      <c r="S24" s="46">
        <v>46022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</row>
    <row r="25" spans="1:197" s="113" customFormat="1" ht="23.1" customHeight="1" x14ac:dyDescent="0.25">
      <c r="A25" s="40">
        <v>7</v>
      </c>
      <c r="B25" s="41" t="s">
        <v>44</v>
      </c>
      <c r="C25" s="41" t="s">
        <v>316</v>
      </c>
      <c r="D25" s="41">
        <v>1991</v>
      </c>
      <c r="E25" s="13"/>
      <c r="F25" s="41" t="s">
        <v>46</v>
      </c>
      <c r="G25" s="41">
        <v>9</v>
      </c>
      <c r="H25" s="41">
        <v>1</v>
      </c>
      <c r="I25" s="45">
        <v>5089.28</v>
      </c>
      <c r="J25" s="44">
        <v>2967.73</v>
      </c>
      <c r="K25" s="44">
        <v>2784.93</v>
      </c>
      <c r="L25" s="43">
        <v>178</v>
      </c>
      <c r="M25" s="43">
        <v>116</v>
      </c>
      <c r="N25" s="44">
        <f>'таблица №5 виды ремонта (2025)'!E25</f>
        <v>3529812.6</v>
      </c>
      <c r="O25" s="45">
        <v>0</v>
      </c>
      <c r="P25" s="45">
        <v>0</v>
      </c>
      <c r="Q25" s="45">
        <v>0</v>
      </c>
      <c r="R25" s="45">
        <f t="shared" si="6"/>
        <v>3529812.6</v>
      </c>
      <c r="S25" s="46">
        <v>46022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</row>
    <row r="26" spans="1:197" s="113" customFormat="1" ht="23.1" customHeight="1" x14ac:dyDescent="0.25">
      <c r="A26" s="40">
        <v>8</v>
      </c>
      <c r="B26" s="41" t="s">
        <v>44</v>
      </c>
      <c r="C26" s="41" t="s">
        <v>317</v>
      </c>
      <c r="D26" s="41">
        <v>1989</v>
      </c>
      <c r="E26" s="13"/>
      <c r="F26" s="41" t="s">
        <v>46</v>
      </c>
      <c r="G26" s="41">
        <v>9</v>
      </c>
      <c r="H26" s="41">
        <v>1</v>
      </c>
      <c r="I26" s="45">
        <v>5086.34</v>
      </c>
      <c r="J26" s="44">
        <v>3449.35</v>
      </c>
      <c r="K26" s="44">
        <v>3204.15</v>
      </c>
      <c r="L26" s="43">
        <v>192</v>
      </c>
      <c r="M26" s="43">
        <v>120</v>
      </c>
      <c r="N26" s="44">
        <f>'таблица №5 виды ремонта (2025)'!E26</f>
        <v>3529812.6</v>
      </c>
      <c r="O26" s="45">
        <v>0</v>
      </c>
      <c r="P26" s="45">
        <v>0</v>
      </c>
      <c r="Q26" s="45">
        <v>0</v>
      </c>
      <c r="R26" s="45">
        <f t="shared" si="6"/>
        <v>3529812.6</v>
      </c>
      <c r="S26" s="46">
        <v>46022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</row>
    <row r="27" spans="1:197" s="113" customFormat="1" ht="23.1" customHeight="1" x14ac:dyDescent="0.25">
      <c r="A27" s="40">
        <v>9</v>
      </c>
      <c r="B27" s="41" t="s">
        <v>44</v>
      </c>
      <c r="C27" s="41" t="s">
        <v>318</v>
      </c>
      <c r="D27" s="41">
        <v>2001</v>
      </c>
      <c r="E27" s="13"/>
      <c r="F27" s="41" t="s">
        <v>56</v>
      </c>
      <c r="G27" s="41">
        <v>9</v>
      </c>
      <c r="H27" s="41">
        <v>2</v>
      </c>
      <c r="I27" s="45">
        <v>6225.6</v>
      </c>
      <c r="J27" s="44">
        <v>3970.5</v>
      </c>
      <c r="K27" s="44">
        <v>3970.5</v>
      </c>
      <c r="L27" s="43">
        <v>155</v>
      </c>
      <c r="M27" s="43">
        <v>72</v>
      </c>
      <c r="N27" s="44">
        <f>'таблица №5 виды ремонта (2025)'!E27</f>
        <v>6909625.2000000002</v>
      </c>
      <c r="O27" s="45">
        <v>0</v>
      </c>
      <c r="P27" s="45">
        <v>0</v>
      </c>
      <c r="Q27" s="45">
        <v>0</v>
      </c>
      <c r="R27" s="45">
        <f t="shared" si="6"/>
        <v>6909625.2000000002</v>
      </c>
      <c r="S27" s="46">
        <v>46022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</row>
    <row r="28" spans="1:197" s="113" customFormat="1" ht="23.1" customHeight="1" x14ac:dyDescent="0.25">
      <c r="A28" s="40">
        <v>10</v>
      </c>
      <c r="B28" s="41" t="s">
        <v>44</v>
      </c>
      <c r="C28" s="41" t="s">
        <v>319</v>
      </c>
      <c r="D28" s="41">
        <v>1989</v>
      </c>
      <c r="E28" s="13"/>
      <c r="F28" s="41" t="s">
        <v>56</v>
      </c>
      <c r="G28" s="41">
        <v>9</v>
      </c>
      <c r="H28" s="41">
        <v>4</v>
      </c>
      <c r="I28" s="45">
        <v>13188.9</v>
      </c>
      <c r="J28" s="44">
        <v>10310.799999999999</v>
      </c>
      <c r="K28" s="44">
        <v>9797.5</v>
      </c>
      <c r="L28" s="43">
        <v>498</v>
      </c>
      <c r="M28" s="43">
        <v>312</v>
      </c>
      <c r="N28" s="44">
        <f>'таблица №5 виды ремонта (2025)'!E28</f>
        <v>13669250.4</v>
      </c>
      <c r="O28" s="45">
        <v>0</v>
      </c>
      <c r="P28" s="45">
        <v>0</v>
      </c>
      <c r="Q28" s="45">
        <v>0</v>
      </c>
      <c r="R28" s="45">
        <f t="shared" si="6"/>
        <v>13669250.4</v>
      </c>
      <c r="S28" s="46">
        <v>46022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</row>
    <row r="29" spans="1:197" ht="23.1" customHeight="1" x14ac:dyDescent="0.25">
      <c r="A29" s="348" t="s">
        <v>66</v>
      </c>
      <c r="B29" s="348"/>
      <c r="C29" s="348"/>
      <c r="D29" s="20" t="s">
        <v>31</v>
      </c>
      <c r="E29" s="20" t="s">
        <v>31</v>
      </c>
      <c r="F29" s="95" t="s">
        <v>31</v>
      </c>
      <c r="G29" s="20" t="s">
        <v>31</v>
      </c>
      <c r="H29" s="20" t="s">
        <v>31</v>
      </c>
      <c r="I29" s="21">
        <f t="shared" ref="I29:Q29" si="7">SUM(I30:I43)</f>
        <v>51277.4</v>
      </c>
      <c r="J29" s="21">
        <f t="shared" si="7"/>
        <v>47129.14</v>
      </c>
      <c r="K29" s="21">
        <f t="shared" si="7"/>
        <v>46593.5</v>
      </c>
      <c r="L29" s="22">
        <f t="shared" si="7"/>
        <v>983</v>
      </c>
      <c r="M29" s="22">
        <f t="shared" si="7"/>
        <v>744</v>
      </c>
      <c r="N29" s="21">
        <f t="shared" si="7"/>
        <v>24864282</v>
      </c>
      <c r="O29" s="21">
        <f t="shared" si="7"/>
        <v>0</v>
      </c>
      <c r="P29" s="21">
        <f t="shared" si="7"/>
        <v>0</v>
      </c>
      <c r="Q29" s="21">
        <f t="shared" si="7"/>
        <v>0</v>
      </c>
      <c r="R29" s="21">
        <f t="shared" si="6"/>
        <v>24864282</v>
      </c>
      <c r="S29" s="95" t="s">
        <v>31</v>
      </c>
    </row>
    <row r="30" spans="1:197" ht="23.1" customHeight="1" x14ac:dyDescent="0.25">
      <c r="A30" s="11">
        <v>1</v>
      </c>
      <c r="B30" s="13" t="s">
        <v>67</v>
      </c>
      <c r="C30" s="13" t="s">
        <v>320</v>
      </c>
      <c r="D30" s="13">
        <v>1967</v>
      </c>
      <c r="E30" s="116"/>
      <c r="F30" s="13" t="s">
        <v>321</v>
      </c>
      <c r="G30" s="13">
        <v>5</v>
      </c>
      <c r="H30" s="13">
        <v>2</v>
      </c>
      <c r="I30" s="17">
        <v>7941.2</v>
      </c>
      <c r="J30" s="17">
        <v>7941.2</v>
      </c>
      <c r="K30" s="17">
        <v>7941.2</v>
      </c>
      <c r="L30" s="26">
        <v>98</v>
      </c>
      <c r="M30" s="26">
        <v>86</v>
      </c>
      <c r="N30" s="17">
        <f>'таблица №5 виды ремонта (2025)'!E30</f>
        <v>1275680</v>
      </c>
      <c r="O30" s="17">
        <v>0</v>
      </c>
      <c r="P30" s="17">
        <v>0</v>
      </c>
      <c r="Q30" s="17">
        <v>0</v>
      </c>
      <c r="R30" s="17">
        <f t="shared" si="6"/>
        <v>1275680</v>
      </c>
      <c r="S30" s="36">
        <v>46022</v>
      </c>
    </row>
    <row r="31" spans="1:197" ht="23.1" customHeight="1" x14ac:dyDescent="0.25">
      <c r="A31" s="11">
        <v>2</v>
      </c>
      <c r="B31" s="13" t="s">
        <v>67</v>
      </c>
      <c r="C31" s="13" t="s">
        <v>322</v>
      </c>
      <c r="D31" s="13">
        <v>1965</v>
      </c>
      <c r="E31" s="116"/>
      <c r="F31" s="13" t="s">
        <v>321</v>
      </c>
      <c r="G31" s="13">
        <v>3</v>
      </c>
      <c r="H31" s="13">
        <v>2</v>
      </c>
      <c r="I31" s="17">
        <v>976.3</v>
      </c>
      <c r="J31" s="17">
        <v>976.3</v>
      </c>
      <c r="K31" s="17">
        <v>976.3</v>
      </c>
      <c r="L31" s="26">
        <v>24</v>
      </c>
      <c r="M31" s="26">
        <v>15</v>
      </c>
      <c r="N31" s="17">
        <f>'таблица №5 виды ремонта (2025)'!E31</f>
        <v>916050</v>
      </c>
      <c r="O31" s="17">
        <v>0</v>
      </c>
      <c r="P31" s="17">
        <v>0</v>
      </c>
      <c r="Q31" s="17">
        <v>0</v>
      </c>
      <c r="R31" s="17">
        <f t="shared" si="6"/>
        <v>916050</v>
      </c>
      <c r="S31" s="36">
        <v>46022</v>
      </c>
    </row>
    <row r="32" spans="1:197" ht="23.1" customHeight="1" x14ac:dyDescent="0.25">
      <c r="A32" s="11">
        <v>3</v>
      </c>
      <c r="B32" s="13" t="s">
        <v>67</v>
      </c>
      <c r="C32" s="13" t="s">
        <v>323</v>
      </c>
      <c r="D32" s="13">
        <v>1935</v>
      </c>
      <c r="E32" s="116"/>
      <c r="F32" s="13" t="s">
        <v>321</v>
      </c>
      <c r="G32" s="13">
        <v>2</v>
      </c>
      <c r="H32" s="13">
        <v>2</v>
      </c>
      <c r="I32" s="17">
        <v>421.6</v>
      </c>
      <c r="J32" s="17">
        <v>421.6</v>
      </c>
      <c r="K32" s="17">
        <v>421.6</v>
      </c>
      <c r="L32" s="26">
        <v>8</v>
      </c>
      <c r="M32" s="26">
        <v>6</v>
      </c>
      <c r="N32" s="17">
        <f>'таблица №5 виды ремонта (2025)'!E32</f>
        <v>917120</v>
      </c>
      <c r="O32" s="17">
        <v>0</v>
      </c>
      <c r="P32" s="17">
        <v>0</v>
      </c>
      <c r="Q32" s="17">
        <v>0</v>
      </c>
      <c r="R32" s="17">
        <f t="shared" si="6"/>
        <v>917120</v>
      </c>
      <c r="S32" s="36">
        <v>46022</v>
      </c>
    </row>
    <row r="33" spans="1:121" ht="23.1" customHeight="1" x14ac:dyDescent="0.25">
      <c r="A33" s="11">
        <v>4</v>
      </c>
      <c r="B33" s="13" t="s">
        <v>67</v>
      </c>
      <c r="C33" s="13" t="s">
        <v>324</v>
      </c>
      <c r="D33" s="13">
        <v>1972</v>
      </c>
      <c r="E33" s="116"/>
      <c r="F33" s="13" t="s">
        <v>321</v>
      </c>
      <c r="G33" s="13">
        <v>5</v>
      </c>
      <c r="H33" s="13">
        <v>2</v>
      </c>
      <c r="I33" s="17">
        <v>2350.4</v>
      </c>
      <c r="J33" s="17">
        <v>2350.4</v>
      </c>
      <c r="K33" s="17">
        <v>2350.4</v>
      </c>
      <c r="L33" s="26">
        <v>24</v>
      </c>
      <c r="M33" s="26">
        <v>18</v>
      </c>
      <c r="N33" s="17">
        <f>'таблица №5 виды ремонта (2025)'!E33</f>
        <v>457490</v>
      </c>
      <c r="O33" s="17">
        <v>0</v>
      </c>
      <c r="P33" s="17">
        <v>0</v>
      </c>
      <c r="Q33" s="17">
        <v>0</v>
      </c>
      <c r="R33" s="17">
        <f t="shared" si="6"/>
        <v>457490</v>
      </c>
      <c r="S33" s="36">
        <v>46022</v>
      </c>
    </row>
    <row r="34" spans="1:121" ht="23.1" customHeight="1" x14ac:dyDescent="0.25">
      <c r="A34" s="11">
        <v>5</v>
      </c>
      <c r="B34" s="13" t="s">
        <v>67</v>
      </c>
      <c r="C34" s="13" t="s">
        <v>325</v>
      </c>
      <c r="D34" s="13">
        <v>1977</v>
      </c>
      <c r="E34" s="116"/>
      <c r="F34" s="13" t="s">
        <v>321</v>
      </c>
      <c r="G34" s="13">
        <v>4</v>
      </c>
      <c r="H34" s="13">
        <v>3</v>
      </c>
      <c r="I34" s="17">
        <v>3249.7</v>
      </c>
      <c r="J34" s="17">
        <v>1971.92</v>
      </c>
      <c r="K34" s="17">
        <v>1436.28</v>
      </c>
      <c r="L34" s="26">
        <v>32</v>
      </c>
      <c r="M34" s="26">
        <v>32</v>
      </c>
      <c r="N34" s="17">
        <f>'таблица №5 виды ремонта (2025)'!E34</f>
        <v>2447080</v>
      </c>
      <c r="O34" s="17">
        <v>0</v>
      </c>
      <c r="P34" s="17">
        <v>0</v>
      </c>
      <c r="Q34" s="17">
        <v>0</v>
      </c>
      <c r="R34" s="17">
        <f t="shared" si="6"/>
        <v>2447080</v>
      </c>
      <c r="S34" s="36">
        <v>46022</v>
      </c>
    </row>
    <row r="35" spans="1:121" ht="23.1" customHeight="1" x14ac:dyDescent="0.25">
      <c r="A35" s="11">
        <v>6</v>
      </c>
      <c r="B35" s="13" t="s">
        <v>67</v>
      </c>
      <c r="C35" s="13" t="s">
        <v>326</v>
      </c>
      <c r="D35" s="13">
        <v>1990</v>
      </c>
      <c r="E35" s="116"/>
      <c r="F35" s="13" t="s">
        <v>321</v>
      </c>
      <c r="G35" s="13">
        <v>5</v>
      </c>
      <c r="H35" s="13">
        <v>3</v>
      </c>
      <c r="I35" s="17">
        <v>3111.1</v>
      </c>
      <c r="J35" s="17">
        <v>2744.5</v>
      </c>
      <c r="K35" s="17">
        <v>2744.5</v>
      </c>
      <c r="L35" s="26">
        <v>50</v>
      </c>
      <c r="M35" s="26">
        <v>50</v>
      </c>
      <c r="N35" s="17">
        <f>'таблица №5 виды ремонта (2025)'!E35</f>
        <v>2447080</v>
      </c>
      <c r="O35" s="17">
        <v>0</v>
      </c>
      <c r="P35" s="17">
        <v>0</v>
      </c>
      <c r="Q35" s="17">
        <v>0</v>
      </c>
      <c r="R35" s="17">
        <f t="shared" si="6"/>
        <v>2447080</v>
      </c>
      <c r="S35" s="36">
        <v>46022</v>
      </c>
    </row>
    <row r="36" spans="1:121" ht="23.1" customHeight="1" x14ac:dyDescent="0.25">
      <c r="A36" s="11">
        <v>7</v>
      </c>
      <c r="B36" s="13" t="s">
        <v>67</v>
      </c>
      <c r="C36" s="13" t="s">
        <v>327</v>
      </c>
      <c r="D36" s="13">
        <v>1996</v>
      </c>
      <c r="E36" s="116"/>
      <c r="F36" s="13" t="s">
        <v>321</v>
      </c>
      <c r="G36" s="13">
        <v>5</v>
      </c>
      <c r="H36" s="13">
        <v>2</v>
      </c>
      <c r="I36" s="17">
        <v>4935</v>
      </c>
      <c r="J36" s="17">
        <v>4013.8</v>
      </c>
      <c r="K36" s="17">
        <v>4013.8</v>
      </c>
      <c r="L36" s="26">
        <v>86</v>
      </c>
      <c r="M36" s="26">
        <v>71</v>
      </c>
      <c r="N36" s="17">
        <f>'таблица №5 виды ремонта (2025)'!E36</f>
        <v>1938520</v>
      </c>
      <c r="O36" s="17">
        <v>0</v>
      </c>
      <c r="P36" s="17">
        <v>0</v>
      </c>
      <c r="Q36" s="17">
        <v>0</v>
      </c>
      <c r="R36" s="17">
        <f t="shared" si="6"/>
        <v>1938520</v>
      </c>
      <c r="S36" s="36">
        <v>46022</v>
      </c>
    </row>
    <row r="37" spans="1:121" ht="23.1" customHeight="1" x14ac:dyDescent="0.25">
      <c r="A37" s="11">
        <v>8</v>
      </c>
      <c r="B37" s="13" t="s">
        <v>67</v>
      </c>
      <c r="C37" s="13" t="s">
        <v>328</v>
      </c>
      <c r="D37" s="13">
        <v>1994</v>
      </c>
      <c r="E37" s="116"/>
      <c r="F37" s="13" t="s">
        <v>321</v>
      </c>
      <c r="G37" s="13">
        <v>5</v>
      </c>
      <c r="H37" s="13">
        <v>4</v>
      </c>
      <c r="I37" s="17">
        <v>2135.6</v>
      </c>
      <c r="J37" s="17">
        <v>2693.9</v>
      </c>
      <c r="K37" s="17">
        <v>2693.9</v>
      </c>
      <c r="L37" s="26">
        <v>55</v>
      </c>
      <c r="M37" s="26">
        <v>46</v>
      </c>
      <c r="N37" s="17">
        <f>'таблица №5 виды ремонта (2025)'!E37</f>
        <v>2938422</v>
      </c>
      <c r="O37" s="17">
        <v>0</v>
      </c>
      <c r="P37" s="17">
        <v>0</v>
      </c>
      <c r="Q37" s="17">
        <v>0</v>
      </c>
      <c r="R37" s="17">
        <f t="shared" si="6"/>
        <v>2938422</v>
      </c>
      <c r="S37" s="36">
        <v>46022</v>
      </c>
    </row>
    <row r="38" spans="1:121" ht="23.1" customHeight="1" x14ac:dyDescent="0.25">
      <c r="A38" s="11">
        <v>9</v>
      </c>
      <c r="B38" s="13" t="s">
        <v>67</v>
      </c>
      <c r="C38" s="13" t="s">
        <v>329</v>
      </c>
      <c r="D38" s="13">
        <v>1972</v>
      </c>
      <c r="E38" s="116"/>
      <c r="F38" s="13" t="s">
        <v>321</v>
      </c>
      <c r="G38" s="13">
        <v>5</v>
      </c>
      <c r="H38" s="13">
        <v>4</v>
      </c>
      <c r="I38" s="17">
        <v>3214.3</v>
      </c>
      <c r="J38" s="17">
        <v>3210.6</v>
      </c>
      <c r="K38" s="17">
        <v>3210.6</v>
      </c>
      <c r="L38" s="26">
        <v>102</v>
      </c>
      <c r="M38" s="26">
        <v>78</v>
      </c>
      <c r="N38" s="17">
        <f>'таблица №5 виды ремонта (2025)'!E38</f>
        <v>1582100</v>
      </c>
      <c r="O38" s="17">
        <v>0</v>
      </c>
      <c r="P38" s="17">
        <v>0</v>
      </c>
      <c r="Q38" s="17">
        <v>0</v>
      </c>
      <c r="R38" s="17">
        <f t="shared" si="6"/>
        <v>1582100</v>
      </c>
      <c r="S38" s="36">
        <v>46022</v>
      </c>
    </row>
    <row r="39" spans="1:121" ht="23.1" customHeight="1" x14ac:dyDescent="0.25">
      <c r="A39" s="11">
        <v>10</v>
      </c>
      <c r="B39" s="13" t="s">
        <v>67</v>
      </c>
      <c r="C39" s="13" t="s">
        <v>330</v>
      </c>
      <c r="D39" s="13">
        <v>1975</v>
      </c>
      <c r="E39" s="116"/>
      <c r="F39" s="13" t="s">
        <v>321</v>
      </c>
      <c r="G39" s="13">
        <v>5</v>
      </c>
      <c r="H39" s="13">
        <v>4</v>
      </c>
      <c r="I39" s="17">
        <v>3552</v>
      </c>
      <c r="J39" s="17">
        <v>3505</v>
      </c>
      <c r="K39" s="17">
        <v>3505</v>
      </c>
      <c r="L39" s="26">
        <v>99</v>
      </c>
      <c r="M39" s="26">
        <v>60</v>
      </c>
      <c r="N39" s="17">
        <f>'таблица №5 виды ремонта (2025)'!E39</f>
        <v>2753500</v>
      </c>
      <c r="O39" s="17">
        <v>0</v>
      </c>
      <c r="P39" s="17">
        <v>0</v>
      </c>
      <c r="Q39" s="17">
        <v>0</v>
      </c>
      <c r="R39" s="17">
        <f t="shared" si="6"/>
        <v>2753500</v>
      </c>
      <c r="S39" s="36">
        <v>46022</v>
      </c>
    </row>
    <row r="40" spans="1:121" ht="23.1" customHeight="1" x14ac:dyDescent="0.25">
      <c r="A40" s="11">
        <v>11</v>
      </c>
      <c r="B40" s="13" t="s">
        <v>67</v>
      </c>
      <c r="C40" s="13" t="s">
        <v>331</v>
      </c>
      <c r="D40" s="13">
        <v>1977</v>
      </c>
      <c r="E40" s="116"/>
      <c r="F40" s="13" t="s">
        <v>321</v>
      </c>
      <c r="G40" s="13">
        <v>5</v>
      </c>
      <c r="H40" s="13">
        <v>4</v>
      </c>
      <c r="I40" s="17">
        <v>4424</v>
      </c>
      <c r="J40" s="17">
        <v>3138</v>
      </c>
      <c r="K40" s="17">
        <v>3138</v>
      </c>
      <c r="L40" s="26">
        <v>78</v>
      </c>
      <c r="M40" s="26">
        <v>59</v>
      </c>
      <c r="N40" s="17">
        <f>'таблица №5 виды ремонта (2025)'!E40</f>
        <v>2193870</v>
      </c>
      <c r="O40" s="17">
        <v>0</v>
      </c>
      <c r="P40" s="17">
        <v>0</v>
      </c>
      <c r="Q40" s="17">
        <v>0</v>
      </c>
      <c r="R40" s="17">
        <f t="shared" si="6"/>
        <v>2193870</v>
      </c>
      <c r="S40" s="36">
        <v>46022</v>
      </c>
    </row>
    <row r="41" spans="1:121" ht="23.1" customHeight="1" x14ac:dyDescent="0.25">
      <c r="A41" s="11">
        <v>12</v>
      </c>
      <c r="B41" s="13" t="s">
        <v>67</v>
      </c>
      <c r="C41" s="13" t="s">
        <v>332</v>
      </c>
      <c r="D41" s="13">
        <v>1982</v>
      </c>
      <c r="E41" s="116"/>
      <c r="F41" s="13" t="s">
        <v>321</v>
      </c>
      <c r="G41" s="13">
        <v>5</v>
      </c>
      <c r="H41" s="13">
        <v>11</v>
      </c>
      <c r="I41" s="17">
        <v>6805</v>
      </c>
      <c r="J41" s="17">
        <v>6805</v>
      </c>
      <c r="K41" s="17">
        <v>6805</v>
      </c>
      <c r="L41" s="26">
        <v>164</v>
      </c>
      <c r="M41" s="26">
        <v>94</v>
      </c>
      <c r="N41" s="17">
        <f>'таблица №5 виды ремонта (2025)'!E41</f>
        <v>2447080</v>
      </c>
      <c r="O41" s="17">
        <v>0</v>
      </c>
      <c r="P41" s="17">
        <v>0</v>
      </c>
      <c r="Q41" s="17">
        <v>0</v>
      </c>
      <c r="R41" s="17">
        <f t="shared" si="6"/>
        <v>2447080</v>
      </c>
      <c r="S41" s="36">
        <v>46022</v>
      </c>
    </row>
    <row r="42" spans="1:121" ht="23.1" customHeight="1" x14ac:dyDescent="0.25">
      <c r="A42" s="11">
        <v>13</v>
      </c>
      <c r="B42" s="13" t="s">
        <v>67</v>
      </c>
      <c r="C42" s="13" t="s">
        <v>333</v>
      </c>
      <c r="D42" s="13">
        <v>1972</v>
      </c>
      <c r="E42" s="116"/>
      <c r="F42" s="13" t="s">
        <v>321</v>
      </c>
      <c r="G42" s="13">
        <v>5</v>
      </c>
      <c r="H42" s="13">
        <v>4</v>
      </c>
      <c r="I42" s="17">
        <v>4402.3</v>
      </c>
      <c r="J42" s="17">
        <v>3598.02</v>
      </c>
      <c r="K42" s="17">
        <v>3598.02</v>
      </c>
      <c r="L42" s="26">
        <v>86</v>
      </c>
      <c r="M42" s="26">
        <v>75</v>
      </c>
      <c r="N42" s="17">
        <f>'таблица №5 виды ремонта (2025)'!E42</f>
        <v>2244940</v>
      </c>
      <c r="O42" s="17">
        <v>0</v>
      </c>
      <c r="P42" s="17">
        <v>0</v>
      </c>
      <c r="Q42" s="17">
        <v>0</v>
      </c>
      <c r="R42" s="17">
        <f t="shared" si="6"/>
        <v>2244940</v>
      </c>
      <c r="S42" s="36">
        <v>46022</v>
      </c>
    </row>
    <row r="43" spans="1:121" ht="23.1" customHeight="1" x14ac:dyDescent="0.25">
      <c r="A43" s="11">
        <v>14</v>
      </c>
      <c r="B43" s="13" t="s">
        <v>67</v>
      </c>
      <c r="C43" s="13" t="s">
        <v>334</v>
      </c>
      <c r="D43" s="13">
        <v>1981</v>
      </c>
      <c r="E43" s="11"/>
      <c r="F43" s="13" t="s">
        <v>321</v>
      </c>
      <c r="G43" s="13">
        <v>5</v>
      </c>
      <c r="H43" s="13">
        <v>4</v>
      </c>
      <c r="I43" s="17">
        <v>3758.9</v>
      </c>
      <c r="J43" s="17">
        <v>3758.9</v>
      </c>
      <c r="K43" s="17">
        <v>3758.9</v>
      </c>
      <c r="L43" s="26">
        <v>77</v>
      </c>
      <c r="M43" s="26">
        <v>54</v>
      </c>
      <c r="N43" s="17">
        <f>'таблица №5 виды ремонта (2025)'!E43</f>
        <v>305350</v>
      </c>
      <c r="O43" s="17">
        <v>0</v>
      </c>
      <c r="P43" s="17">
        <v>0</v>
      </c>
      <c r="Q43" s="17">
        <v>0</v>
      </c>
      <c r="R43" s="17">
        <f t="shared" si="6"/>
        <v>305350</v>
      </c>
      <c r="S43" s="36">
        <v>46022</v>
      </c>
    </row>
    <row r="44" spans="1:121" s="86" customFormat="1" ht="23.1" customHeight="1" x14ac:dyDescent="0.25">
      <c r="A44" s="348" t="s">
        <v>76</v>
      </c>
      <c r="B44" s="348"/>
      <c r="C44" s="348"/>
      <c r="D44" s="20" t="s">
        <v>31</v>
      </c>
      <c r="E44" s="20" t="s">
        <v>31</v>
      </c>
      <c r="F44" s="20" t="s">
        <v>31</v>
      </c>
      <c r="G44" s="20" t="s">
        <v>31</v>
      </c>
      <c r="H44" s="20" t="s">
        <v>31</v>
      </c>
      <c r="I44" s="21">
        <f t="shared" ref="I44:R44" si="8">SUM(I45:I49)</f>
        <v>8275.16</v>
      </c>
      <c r="J44" s="21">
        <f t="shared" si="8"/>
        <v>6414.65</v>
      </c>
      <c r="K44" s="21">
        <f t="shared" si="8"/>
        <v>5992.25</v>
      </c>
      <c r="L44" s="22">
        <f t="shared" si="8"/>
        <v>255</v>
      </c>
      <c r="M44" s="22">
        <f t="shared" si="8"/>
        <v>137</v>
      </c>
      <c r="N44" s="21">
        <f t="shared" si="8"/>
        <v>15177456.622799998</v>
      </c>
      <c r="O44" s="21">
        <f t="shared" si="8"/>
        <v>0</v>
      </c>
      <c r="P44" s="21">
        <f t="shared" si="8"/>
        <v>0</v>
      </c>
      <c r="Q44" s="21">
        <f t="shared" si="8"/>
        <v>0</v>
      </c>
      <c r="R44" s="21">
        <f t="shared" si="8"/>
        <v>15177456.622799998</v>
      </c>
      <c r="S44" s="95" t="s">
        <v>31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</row>
    <row r="45" spans="1:121" ht="23.1" customHeight="1" x14ac:dyDescent="0.25">
      <c r="A45" s="13">
        <v>1</v>
      </c>
      <c r="B45" s="11" t="s">
        <v>77</v>
      </c>
      <c r="C45" s="40" t="s">
        <v>335</v>
      </c>
      <c r="D45" s="40">
        <v>2005</v>
      </c>
      <c r="E45" s="40"/>
      <c r="F45" s="11" t="s">
        <v>56</v>
      </c>
      <c r="G45" s="40">
        <v>5</v>
      </c>
      <c r="H45" s="40">
        <v>2</v>
      </c>
      <c r="I45" s="44">
        <v>2247.1</v>
      </c>
      <c r="J45" s="44">
        <v>1529</v>
      </c>
      <c r="K45" s="44">
        <v>1529</v>
      </c>
      <c r="L45" s="52">
        <v>68</v>
      </c>
      <c r="M45" s="52">
        <v>30</v>
      </c>
      <c r="N45" s="44">
        <f>'таблица №5 виды ремонта (2025)'!E45</f>
        <v>3575443.8119999999</v>
      </c>
      <c r="O45" s="44">
        <v>0</v>
      </c>
      <c r="P45" s="44">
        <v>0</v>
      </c>
      <c r="Q45" s="44">
        <v>0</v>
      </c>
      <c r="R45" s="44">
        <f t="shared" ref="R45:R51" si="9">N45</f>
        <v>3575443.8119999999</v>
      </c>
      <c r="S45" s="117">
        <v>46022</v>
      </c>
    </row>
    <row r="46" spans="1:121" ht="30" customHeight="1" x14ac:dyDescent="0.25">
      <c r="A46" s="13">
        <v>2</v>
      </c>
      <c r="B46" s="11" t="s">
        <v>77</v>
      </c>
      <c r="C46" s="40" t="s">
        <v>336</v>
      </c>
      <c r="D46" s="40">
        <v>1960</v>
      </c>
      <c r="E46" s="40"/>
      <c r="F46" s="11" t="s">
        <v>51</v>
      </c>
      <c r="G46" s="40">
        <v>2</v>
      </c>
      <c r="H46" s="40">
        <v>2</v>
      </c>
      <c r="I46" s="44">
        <v>472.01</v>
      </c>
      <c r="J46" s="44">
        <v>427.4</v>
      </c>
      <c r="K46" s="44">
        <v>427.4</v>
      </c>
      <c r="L46" s="52">
        <v>16</v>
      </c>
      <c r="M46" s="52">
        <v>8</v>
      </c>
      <c r="N46" s="44">
        <f>'таблица №5 виды ремонта (2025)'!E46</f>
        <v>2877467.0578000001</v>
      </c>
      <c r="O46" s="44">
        <v>0</v>
      </c>
      <c r="P46" s="44">
        <v>0</v>
      </c>
      <c r="Q46" s="44">
        <v>0</v>
      </c>
      <c r="R46" s="44">
        <f t="shared" si="9"/>
        <v>2877467.0578000001</v>
      </c>
      <c r="S46" s="117">
        <v>46022</v>
      </c>
    </row>
    <row r="47" spans="1:121" ht="30" customHeight="1" x14ac:dyDescent="0.25">
      <c r="A47" s="13">
        <v>3</v>
      </c>
      <c r="B47" s="11" t="s">
        <v>77</v>
      </c>
      <c r="C47" s="40" t="s">
        <v>337</v>
      </c>
      <c r="D47" s="40">
        <v>1960</v>
      </c>
      <c r="E47" s="40"/>
      <c r="F47" s="11" t="s">
        <v>51</v>
      </c>
      <c r="G47" s="40">
        <v>2</v>
      </c>
      <c r="H47" s="40">
        <v>2</v>
      </c>
      <c r="I47" s="44">
        <v>484.5</v>
      </c>
      <c r="J47" s="44">
        <v>440.45</v>
      </c>
      <c r="K47" s="44">
        <v>440.45</v>
      </c>
      <c r="L47" s="52">
        <v>16</v>
      </c>
      <c r="M47" s="52">
        <v>8</v>
      </c>
      <c r="N47" s="44">
        <f>'таблица №5 виды ремонта (2025)'!E47</f>
        <v>2884397.2568000001</v>
      </c>
      <c r="O47" s="44">
        <v>0</v>
      </c>
      <c r="P47" s="44">
        <v>0</v>
      </c>
      <c r="Q47" s="44">
        <v>0</v>
      </c>
      <c r="R47" s="44">
        <f t="shared" si="9"/>
        <v>2884397.2568000001</v>
      </c>
      <c r="S47" s="117">
        <v>46022</v>
      </c>
    </row>
    <row r="48" spans="1:121" ht="30" customHeight="1" x14ac:dyDescent="0.25">
      <c r="A48" s="13">
        <v>4</v>
      </c>
      <c r="B48" s="11" t="s">
        <v>77</v>
      </c>
      <c r="C48" s="40" t="s">
        <v>338</v>
      </c>
      <c r="D48" s="40">
        <v>1961</v>
      </c>
      <c r="E48" s="40"/>
      <c r="F48" s="11" t="s">
        <v>51</v>
      </c>
      <c r="G48" s="40">
        <v>6</v>
      </c>
      <c r="H48" s="40">
        <v>4</v>
      </c>
      <c r="I48" s="44">
        <v>4361.3</v>
      </c>
      <c r="J48" s="44">
        <v>3372.2</v>
      </c>
      <c r="K48" s="44">
        <v>2949.8</v>
      </c>
      <c r="L48" s="52">
        <v>132</v>
      </c>
      <c r="M48" s="52">
        <v>75</v>
      </c>
      <c r="N48" s="44">
        <f>'таблица №5 виды ремонта (2025)'!E48</f>
        <v>2937641.8174000001</v>
      </c>
      <c r="O48" s="44">
        <v>0</v>
      </c>
      <c r="P48" s="44">
        <v>0</v>
      </c>
      <c r="Q48" s="44">
        <v>0</v>
      </c>
      <c r="R48" s="44">
        <f t="shared" si="9"/>
        <v>2937641.8174000001</v>
      </c>
      <c r="S48" s="117">
        <v>46022</v>
      </c>
    </row>
    <row r="49" spans="1:19" ht="30" customHeight="1" x14ac:dyDescent="0.25">
      <c r="A49" s="13">
        <v>5</v>
      </c>
      <c r="B49" s="11" t="s">
        <v>77</v>
      </c>
      <c r="C49" s="40" t="s">
        <v>339</v>
      </c>
      <c r="D49" s="40">
        <v>1960</v>
      </c>
      <c r="E49" s="40"/>
      <c r="F49" s="11" t="s">
        <v>51</v>
      </c>
      <c r="G49" s="40">
        <v>2</v>
      </c>
      <c r="H49" s="40">
        <v>2</v>
      </c>
      <c r="I49" s="44">
        <v>710.25</v>
      </c>
      <c r="J49" s="44">
        <v>645.6</v>
      </c>
      <c r="K49" s="44">
        <v>645.6</v>
      </c>
      <c r="L49" s="52">
        <v>23</v>
      </c>
      <c r="M49" s="52">
        <v>16</v>
      </c>
      <c r="N49" s="44">
        <f>'таблица №5 виды ремонта (2025)'!E49</f>
        <v>2902506.6787999999</v>
      </c>
      <c r="O49" s="44">
        <v>0</v>
      </c>
      <c r="P49" s="44">
        <v>0</v>
      </c>
      <c r="Q49" s="44">
        <v>0</v>
      </c>
      <c r="R49" s="44">
        <f t="shared" si="9"/>
        <v>2902506.6787999999</v>
      </c>
      <c r="S49" s="117">
        <v>46022</v>
      </c>
    </row>
    <row r="50" spans="1:19" ht="23.1" customHeight="1" x14ac:dyDescent="0.25">
      <c r="A50" s="348" t="s">
        <v>84</v>
      </c>
      <c r="B50" s="348"/>
      <c r="C50" s="348"/>
      <c r="D50" s="20" t="s">
        <v>31</v>
      </c>
      <c r="E50" s="20" t="s">
        <v>31</v>
      </c>
      <c r="F50" s="95" t="s">
        <v>31</v>
      </c>
      <c r="G50" s="20" t="s">
        <v>31</v>
      </c>
      <c r="H50" s="20" t="s">
        <v>31</v>
      </c>
      <c r="I50" s="21">
        <f>SUM(I51:I51)</f>
        <v>815.4</v>
      </c>
      <c r="J50" s="21">
        <f>SUM(J51:J51)</f>
        <v>735.4</v>
      </c>
      <c r="K50" s="21">
        <f>SUM(K51:K51)</f>
        <v>615</v>
      </c>
      <c r="L50" s="22">
        <f>SUM(L51:L51)</f>
        <v>35</v>
      </c>
      <c r="M50" s="22">
        <f>SUM(M51:M51)</f>
        <v>16</v>
      </c>
      <c r="N50" s="21">
        <f>SUM(N51)</f>
        <v>2972877.6780419997</v>
      </c>
      <c r="O50" s="21">
        <f>SUM(O51)</f>
        <v>0</v>
      </c>
      <c r="P50" s="21">
        <f>SUM(P51)</f>
        <v>0</v>
      </c>
      <c r="Q50" s="21">
        <f>SUM(Q51)</f>
        <v>0</v>
      </c>
      <c r="R50" s="21">
        <f>SUM(R51)</f>
        <v>2972877.6780419997</v>
      </c>
      <c r="S50" s="20" t="s">
        <v>31</v>
      </c>
    </row>
    <row r="51" spans="1:19" ht="30" customHeight="1" x14ac:dyDescent="0.25">
      <c r="A51" s="13">
        <v>1</v>
      </c>
      <c r="B51" s="62" t="s">
        <v>85</v>
      </c>
      <c r="C51" s="118" t="s">
        <v>340</v>
      </c>
      <c r="D51" s="62">
        <v>1980</v>
      </c>
      <c r="E51" s="62"/>
      <c r="F51" s="62" t="s">
        <v>51</v>
      </c>
      <c r="G51" s="62">
        <v>2</v>
      </c>
      <c r="H51" s="62">
        <v>2</v>
      </c>
      <c r="I51" s="45">
        <v>815.4</v>
      </c>
      <c r="J51" s="63">
        <v>735.4</v>
      </c>
      <c r="K51" s="63">
        <v>615</v>
      </c>
      <c r="L51" s="64">
        <v>35</v>
      </c>
      <c r="M51" s="65">
        <v>16</v>
      </c>
      <c r="N51" s="63">
        <f>'таблица №5 виды ремонта (2025)'!E51</f>
        <v>2972877.6780419997</v>
      </c>
      <c r="O51" s="63">
        <v>0</v>
      </c>
      <c r="P51" s="63">
        <v>0</v>
      </c>
      <c r="Q51" s="63">
        <v>0</v>
      </c>
      <c r="R51" s="119">
        <f t="shared" si="9"/>
        <v>2972877.6780419997</v>
      </c>
      <c r="S51" s="66">
        <v>46022</v>
      </c>
    </row>
    <row r="52" spans="1:19" ht="23.1" customHeight="1" x14ac:dyDescent="0.25">
      <c r="A52" s="348" t="s">
        <v>87</v>
      </c>
      <c r="B52" s="348"/>
      <c r="C52" s="348"/>
      <c r="D52" s="20" t="s">
        <v>31</v>
      </c>
      <c r="E52" s="20" t="s">
        <v>31</v>
      </c>
      <c r="F52" s="95" t="s">
        <v>31</v>
      </c>
      <c r="G52" s="20" t="s">
        <v>31</v>
      </c>
      <c r="H52" s="20" t="s">
        <v>31</v>
      </c>
      <c r="I52" s="31">
        <f t="shared" ref="I52:R52" si="10">SUM(I53)</f>
        <v>948.9</v>
      </c>
      <c r="J52" s="31">
        <f t="shared" si="10"/>
        <v>881.4</v>
      </c>
      <c r="K52" s="31">
        <f t="shared" si="10"/>
        <v>881.4</v>
      </c>
      <c r="L52" s="32">
        <f t="shared" si="10"/>
        <v>31</v>
      </c>
      <c r="M52" s="32">
        <f t="shared" si="10"/>
        <v>22</v>
      </c>
      <c r="N52" s="31">
        <f t="shared" si="10"/>
        <v>2041824.19228232</v>
      </c>
      <c r="O52" s="31">
        <f t="shared" si="10"/>
        <v>0</v>
      </c>
      <c r="P52" s="31">
        <f t="shared" si="10"/>
        <v>0</v>
      </c>
      <c r="Q52" s="31">
        <f t="shared" si="10"/>
        <v>0</v>
      </c>
      <c r="R52" s="31">
        <f t="shared" si="10"/>
        <v>2041824.19228232</v>
      </c>
      <c r="S52" s="95" t="s">
        <v>31</v>
      </c>
    </row>
    <row r="53" spans="1:19" ht="23.1" customHeight="1" x14ac:dyDescent="0.25">
      <c r="A53" s="11">
        <v>1</v>
      </c>
      <c r="B53" s="11" t="s">
        <v>88</v>
      </c>
      <c r="C53" s="11" t="s">
        <v>341</v>
      </c>
      <c r="D53" s="13">
        <v>1969</v>
      </c>
      <c r="E53" s="24"/>
      <c r="F53" s="24" t="s">
        <v>39</v>
      </c>
      <c r="G53" s="24">
        <v>2</v>
      </c>
      <c r="H53" s="24">
        <v>3</v>
      </c>
      <c r="I53" s="17">
        <v>948.9</v>
      </c>
      <c r="J53" s="17">
        <v>881.4</v>
      </c>
      <c r="K53" s="25">
        <v>881.4</v>
      </c>
      <c r="L53" s="26">
        <v>31</v>
      </c>
      <c r="M53" s="26">
        <v>22</v>
      </c>
      <c r="N53" s="25">
        <f>'таблица №5 виды ремонта (2025)'!E53</f>
        <v>2041824.19228232</v>
      </c>
      <c r="O53" s="17">
        <v>0</v>
      </c>
      <c r="P53" s="17">
        <v>0</v>
      </c>
      <c r="Q53" s="17">
        <v>0</v>
      </c>
      <c r="R53" s="25">
        <f>N53</f>
        <v>2041824.19228232</v>
      </c>
      <c r="S53" s="67">
        <v>46022</v>
      </c>
    </row>
    <row r="54" spans="1:19" ht="23.1" customHeight="1" x14ac:dyDescent="0.25">
      <c r="A54" s="348" t="s">
        <v>274</v>
      </c>
      <c r="B54" s="348"/>
      <c r="C54" s="348"/>
      <c r="D54" s="20" t="s">
        <v>31</v>
      </c>
      <c r="E54" s="20" t="s">
        <v>31</v>
      </c>
      <c r="F54" s="95" t="s">
        <v>31</v>
      </c>
      <c r="G54" s="20" t="s">
        <v>31</v>
      </c>
      <c r="H54" s="20" t="s">
        <v>31</v>
      </c>
      <c r="I54" s="21">
        <f t="shared" ref="I54:R54" si="11">SUM(I55)</f>
        <v>777.2</v>
      </c>
      <c r="J54" s="21">
        <f t="shared" si="11"/>
        <v>719</v>
      </c>
      <c r="K54" s="21">
        <f t="shared" si="11"/>
        <v>635.4</v>
      </c>
      <c r="L54" s="22">
        <f t="shared" si="11"/>
        <v>40</v>
      </c>
      <c r="M54" s="22">
        <f t="shared" si="11"/>
        <v>16</v>
      </c>
      <c r="N54" s="21">
        <f t="shared" si="11"/>
        <v>4132955.7383960001</v>
      </c>
      <c r="O54" s="21">
        <f t="shared" si="11"/>
        <v>0</v>
      </c>
      <c r="P54" s="21">
        <f t="shared" si="11"/>
        <v>0</v>
      </c>
      <c r="Q54" s="21">
        <f t="shared" si="11"/>
        <v>0</v>
      </c>
      <c r="R54" s="21">
        <f t="shared" si="11"/>
        <v>4132955.7383960001</v>
      </c>
      <c r="S54" s="95" t="s">
        <v>31</v>
      </c>
    </row>
    <row r="55" spans="1:19" ht="23.1" customHeight="1" x14ac:dyDescent="0.25">
      <c r="A55" s="11">
        <v>1</v>
      </c>
      <c r="B55" s="11" t="s">
        <v>97</v>
      </c>
      <c r="C55" s="13" t="s">
        <v>342</v>
      </c>
      <c r="D55" s="24">
        <v>1965</v>
      </c>
      <c r="E55" s="24" t="s">
        <v>99</v>
      </c>
      <c r="F55" s="24" t="s">
        <v>94</v>
      </c>
      <c r="G55" s="24">
        <v>2</v>
      </c>
      <c r="H55" s="26">
        <v>2</v>
      </c>
      <c r="I55" s="17">
        <v>777.2</v>
      </c>
      <c r="J55" s="25">
        <v>719</v>
      </c>
      <c r="K55" s="17">
        <v>635.4</v>
      </c>
      <c r="L55" s="26">
        <v>40</v>
      </c>
      <c r="M55" s="30">
        <v>16</v>
      </c>
      <c r="N55" s="17">
        <f>'таблица №5 виды ремонта (2025)'!E55</f>
        <v>4132955.7383960001</v>
      </c>
      <c r="O55" s="17">
        <v>0</v>
      </c>
      <c r="P55" s="17">
        <v>0</v>
      </c>
      <c r="Q55" s="25">
        <v>0</v>
      </c>
      <c r="R55" s="34">
        <f>N55</f>
        <v>4132955.7383960001</v>
      </c>
      <c r="S55" s="67">
        <v>46022</v>
      </c>
    </row>
    <row r="56" spans="1:19" ht="23.1" customHeight="1" x14ac:dyDescent="0.25">
      <c r="A56" s="348" t="s">
        <v>277</v>
      </c>
      <c r="B56" s="348"/>
      <c r="C56" s="348"/>
      <c r="D56" s="20" t="s">
        <v>31</v>
      </c>
      <c r="E56" s="20" t="s">
        <v>31</v>
      </c>
      <c r="F56" s="95" t="s">
        <v>31</v>
      </c>
      <c r="G56" s="20" t="s">
        <v>31</v>
      </c>
      <c r="H56" s="20" t="s">
        <v>31</v>
      </c>
      <c r="I56" s="31">
        <f t="shared" ref="I56:R56" si="12">SUM(I57)</f>
        <v>3869.2</v>
      </c>
      <c r="J56" s="31">
        <f t="shared" si="12"/>
        <v>3869.2</v>
      </c>
      <c r="K56" s="31">
        <f t="shared" si="12"/>
        <v>3548.4</v>
      </c>
      <c r="L56" s="32">
        <f t="shared" si="12"/>
        <v>168</v>
      </c>
      <c r="M56" s="32">
        <f t="shared" si="12"/>
        <v>74</v>
      </c>
      <c r="N56" s="31">
        <f t="shared" si="12"/>
        <v>3515620.4139999999</v>
      </c>
      <c r="O56" s="31">
        <f t="shared" si="12"/>
        <v>0</v>
      </c>
      <c r="P56" s="31">
        <f t="shared" si="12"/>
        <v>0</v>
      </c>
      <c r="Q56" s="31">
        <f t="shared" si="12"/>
        <v>0</v>
      </c>
      <c r="R56" s="31">
        <f t="shared" si="12"/>
        <v>3515620.4139999999</v>
      </c>
      <c r="S56" s="19" t="s">
        <v>31</v>
      </c>
    </row>
    <row r="57" spans="1:19" ht="23.1" customHeight="1" x14ac:dyDescent="0.25">
      <c r="A57" s="11">
        <v>1</v>
      </c>
      <c r="B57" s="11" t="s">
        <v>104</v>
      </c>
      <c r="C57" s="40" t="s">
        <v>343</v>
      </c>
      <c r="D57" s="24">
        <v>1981</v>
      </c>
      <c r="E57" s="11"/>
      <c r="F57" s="24" t="s">
        <v>344</v>
      </c>
      <c r="G57" s="11">
        <v>5</v>
      </c>
      <c r="H57" s="11">
        <v>5</v>
      </c>
      <c r="I57" s="25">
        <v>3869.2</v>
      </c>
      <c r="J57" s="25">
        <v>3869.2</v>
      </c>
      <c r="K57" s="25">
        <v>3548.4</v>
      </c>
      <c r="L57" s="30">
        <v>168</v>
      </c>
      <c r="M57" s="35">
        <v>74</v>
      </c>
      <c r="N57" s="120">
        <f>'таблица №5 виды ремонта (2025)'!E57</f>
        <v>3515620.4139999999</v>
      </c>
      <c r="O57" s="34">
        <v>0</v>
      </c>
      <c r="P57" s="34">
        <v>0</v>
      </c>
      <c r="Q57" s="34">
        <v>0</v>
      </c>
      <c r="R57" s="34">
        <f>N57</f>
        <v>3515620.4139999999</v>
      </c>
      <c r="S57" s="67">
        <v>46022</v>
      </c>
    </row>
    <row r="58" spans="1:19" ht="23.1" customHeight="1" x14ac:dyDescent="0.25">
      <c r="A58" s="348" t="s">
        <v>109</v>
      </c>
      <c r="B58" s="348"/>
      <c r="C58" s="348"/>
      <c r="D58" s="20" t="s">
        <v>31</v>
      </c>
      <c r="E58" s="20" t="s">
        <v>31</v>
      </c>
      <c r="F58" s="95" t="s">
        <v>31</v>
      </c>
      <c r="G58" s="20" t="s">
        <v>31</v>
      </c>
      <c r="H58" s="20" t="s">
        <v>31</v>
      </c>
      <c r="I58" s="31">
        <f t="shared" ref="I58:R58" si="13">SUM(I59:I65)</f>
        <v>34697.729999999996</v>
      </c>
      <c r="J58" s="31">
        <f t="shared" si="13"/>
        <v>23395.72</v>
      </c>
      <c r="K58" s="31">
        <f t="shared" si="13"/>
        <v>22964.620000000003</v>
      </c>
      <c r="L58" s="32">
        <f t="shared" si="13"/>
        <v>1073</v>
      </c>
      <c r="M58" s="32">
        <f t="shared" si="13"/>
        <v>476</v>
      </c>
      <c r="N58" s="31">
        <f t="shared" si="13"/>
        <v>49421856.982799999</v>
      </c>
      <c r="O58" s="31">
        <f t="shared" si="13"/>
        <v>0</v>
      </c>
      <c r="P58" s="31">
        <f t="shared" si="13"/>
        <v>0</v>
      </c>
      <c r="Q58" s="31">
        <f t="shared" si="13"/>
        <v>0</v>
      </c>
      <c r="R58" s="31">
        <f t="shared" si="13"/>
        <v>49421856.982799999</v>
      </c>
      <c r="S58" s="31" t="s">
        <v>31</v>
      </c>
    </row>
    <row r="59" spans="1:19" ht="23.1" customHeight="1" x14ac:dyDescent="0.25">
      <c r="A59" s="24">
        <v>1</v>
      </c>
      <c r="B59" s="24" t="s">
        <v>110</v>
      </c>
      <c r="C59" s="24" t="s">
        <v>345</v>
      </c>
      <c r="D59" s="11">
        <v>1971</v>
      </c>
      <c r="E59" s="11"/>
      <c r="F59" s="11" t="s">
        <v>39</v>
      </c>
      <c r="G59" s="11">
        <v>5</v>
      </c>
      <c r="H59" s="11">
        <v>4</v>
      </c>
      <c r="I59" s="34">
        <v>3813.8</v>
      </c>
      <c r="J59" s="34">
        <v>2827.8</v>
      </c>
      <c r="K59" s="34">
        <v>2827.8</v>
      </c>
      <c r="L59" s="35">
        <v>39</v>
      </c>
      <c r="M59" s="35">
        <v>17</v>
      </c>
      <c r="N59" s="34">
        <f>'таблица №5 виды ремонта (2025)'!E59</f>
        <v>7444774.6188000003</v>
      </c>
      <c r="O59" s="34">
        <v>0</v>
      </c>
      <c r="P59" s="34">
        <v>0</v>
      </c>
      <c r="Q59" s="34">
        <v>0</v>
      </c>
      <c r="R59" s="34">
        <f t="shared" ref="R59:R65" si="14">N59</f>
        <v>7444774.6188000003</v>
      </c>
      <c r="S59" s="67">
        <v>46022</v>
      </c>
    </row>
    <row r="60" spans="1:19" ht="23.1" customHeight="1" x14ac:dyDescent="0.25">
      <c r="A60" s="24">
        <v>2</v>
      </c>
      <c r="B60" s="24" t="s">
        <v>110</v>
      </c>
      <c r="C60" s="24" t="s">
        <v>346</v>
      </c>
      <c r="D60" s="11">
        <v>2006</v>
      </c>
      <c r="E60" s="11"/>
      <c r="F60" s="11" t="s">
        <v>347</v>
      </c>
      <c r="G60" s="11">
        <v>10</v>
      </c>
      <c r="H60" s="11">
        <v>1</v>
      </c>
      <c r="I60" s="34">
        <v>4395.5</v>
      </c>
      <c r="J60" s="34">
        <v>2975.4</v>
      </c>
      <c r="K60" s="34">
        <v>2975.4</v>
      </c>
      <c r="L60" s="35">
        <v>52</v>
      </c>
      <c r="M60" s="35">
        <v>23</v>
      </c>
      <c r="N60" s="34">
        <f>'таблица №5 виды ремонта (2025)'!E60</f>
        <v>3529812.6</v>
      </c>
      <c r="O60" s="34">
        <v>0</v>
      </c>
      <c r="P60" s="34">
        <v>0</v>
      </c>
      <c r="Q60" s="34">
        <v>0</v>
      </c>
      <c r="R60" s="34">
        <f t="shared" si="14"/>
        <v>3529812.6</v>
      </c>
      <c r="S60" s="67">
        <v>46022</v>
      </c>
    </row>
    <row r="61" spans="1:19" ht="23.1" customHeight="1" x14ac:dyDescent="0.25">
      <c r="A61" s="24">
        <v>3</v>
      </c>
      <c r="B61" s="24" t="s">
        <v>110</v>
      </c>
      <c r="C61" s="24" t="s">
        <v>348</v>
      </c>
      <c r="D61" s="11">
        <v>1982</v>
      </c>
      <c r="E61" s="11"/>
      <c r="F61" s="11" t="s">
        <v>115</v>
      </c>
      <c r="G61" s="11">
        <v>9</v>
      </c>
      <c r="H61" s="11">
        <v>4</v>
      </c>
      <c r="I61" s="34">
        <v>8620.1</v>
      </c>
      <c r="J61" s="34">
        <v>4627.2</v>
      </c>
      <c r="K61" s="34">
        <v>4627.2</v>
      </c>
      <c r="L61" s="35">
        <v>502</v>
      </c>
      <c r="M61" s="35">
        <v>223</v>
      </c>
      <c r="N61" s="34">
        <f>'таблица №5 виды ремонта (2025)'!E61</f>
        <v>13669250.4</v>
      </c>
      <c r="O61" s="34">
        <v>0</v>
      </c>
      <c r="P61" s="34">
        <v>0</v>
      </c>
      <c r="Q61" s="34">
        <v>0</v>
      </c>
      <c r="R61" s="34">
        <f t="shared" si="14"/>
        <v>13669250.4</v>
      </c>
      <c r="S61" s="67">
        <v>46022</v>
      </c>
    </row>
    <row r="62" spans="1:19" ht="23.1" customHeight="1" x14ac:dyDescent="0.25">
      <c r="A62" s="24">
        <v>4</v>
      </c>
      <c r="B62" s="24" t="s">
        <v>110</v>
      </c>
      <c r="C62" s="24" t="s">
        <v>349</v>
      </c>
      <c r="D62" s="11">
        <v>1995</v>
      </c>
      <c r="E62" s="11"/>
      <c r="F62" s="11" t="s">
        <v>115</v>
      </c>
      <c r="G62" s="11">
        <v>10</v>
      </c>
      <c r="H62" s="11">
        <v>2</v>
      </c>
      <c r="I62" s="34">
        <v>6122.23</v>
      </c>
      <c r="J62" s="34">
        <v>4357.32</v>
      </c>
      <c r="K62" s="34">
        <v>4357.32</v>
      </c>
      <c r="L62" s="35">
        <v>240</v>
      </c>
      <c r="M62" s="35">
        <v>107</v>
      </c>
      <c r="N62" s="34">
        <f>'таблица №5 виды ремонта (2025)'!E62</f>
        <v>6909625.2000000002</v>
      </c>
      <c r="O62" s="34">
        <v>0</v>
      </c>
      <c r="P62" s="34">
        <v>0</v>
      </c>
      <c r="Q62" s="34">
        <v>0</v>
      </c>
      <c r="R62" s="34">
        <f t="shared" si="14"/>
        <v>6909625.2000000002</v>
      </c>
      <c r="S62" s="67">
        <v>46022</v>
      </c>
    </row>
    <row r="63" spans="1:19" ht="23.1" customHeight="1" x14ac:dyDescent="0.25">
      <c r="A63" s="24">
        <v>5</v>
      </c>
      <c r="B63" s="24" t="s">
        <v>110</v>
      </c>
      <c r="C63" s="24" t="s">
        <v>350</v>
      </c>
      <c r="D63" s="11">
        <v>2006</v>
      </c>
      <c r="E63" s="11"/>
      <c r="F63" s="11" t="s">
        <v>115</v>
      </c>
      <c r="G63" s="11">
        <v>10</v>
      </c>
      <c r="H63" s="11">
        <v>3</v>
      </c>
      <c r="I63" s="34">
        <v>9779.9</v>
      </c>
      <c r="J63" s="34">
        <v>7037</v>
      </c>
      <c r="K63" s="34">
        <v>6605.9</v>
      </c>
      <c r="L63" s="35">
        <v>194</v>
      </c>
      <c r="M63" s="35">
        <v>86</v>
      </c>
      <c r="N63" s="34">
        <f>'таблица №5 виды ремонта (2025)'!E63</f>
        <v>10289437.800000001</v>
      </c>
      <c r="O63" s="34">
        <v>0</v>
      </c>
      <c r="P63" s="34">
        <v>0</v>
      </c>
      <c r="Q63" s="34">
        <v>0</v>
      </c>
      <c r="R63" s="34">
        <f t="shared" si="14"/>
        <v>10289437.800000001</v>
      </c>
      <c r="S63" s="67">
        <v>46022</v>
      </c>
    </row>
    <row r="64" spans="1:19" ht="23.1" customHeight="1" x14ac:dyDescent="0.25">
      <c r="A64" s="24">
        <v>6</v>
      </c>
      <c r="B64" s="24" t="s">
        <v>110</v>
      </c>
      <c r="C64" s="24" t="s">
        <v>351</v>
      </c>
      <c r="D64" s="11">
        <v>1974</v>
      </c>
      <c r="E64" s="11"/>
      <c r="F64" s="11" t="s">
        <v>39</v>
      </c>
      <c r="G64" s="11">
        <v>2</v>
      </c>
      <c r="H64" s="11">
        <v>2</v>
      </c>
      <c r="I64" s="34">
        <v>774</v>
      </c>
      <c r="J64" s="34">
        <v>716</v>
      </c>
      <c r="K64" s="34">
        <v>716</v>
      </c>
      <c r="L64" s="35">
        <v>30</v>
      </c>
      <c r="M64" s="35">
        <v>13</v>
      </c>
      <c r="N64" s="34">
        <f>'таблица №5 виды ремонта (2025)'!E64</f>
        <v>4104855.86</v>
      </c>
      <c r="O64" s="34">
        <v>0</v>
      </c>
      <c r="P64" s="34">
        <v>0</v>
      </c>
      <c r="Q64" s="34">
        <v>0</v>
      </c>
      <c r="R64" s="34">
        <f t="shared" si="14"/>
        <v>4104855.86</v>
      </c>
      <c r="S64" s="67">
        <v>46022</v>
      </c>
    </row>
    <row r="65" spans="1:19" ht="23.1" customHeight="1" x14ac:dyDescent="0.25">
      <c r="A65" s="24">
        <v>7</v>
      </c>
      <c r="B65" s="24" t="s">
        <v>110</v>
      </c>
      <c r="C65" s="24" t="s">
        <v>352</v>
      </c>
      <c r="D65" s="11">
        <v>1978</v>
      </c>
      <c r="E65" s="11"/>
      <c r="F65" s="11" t="s">
        <v>39</v>
      </c>
      <c r="G65" s="11">
        <v>3</v>
      </c>
      <c r="H65" s="11">
        <v>2</v>
      </c>
      <c r="I65" s="34">
        <v>1192.2</v>
      </c>
      <c r="J65" s="34">
        <v>855</v>
      </c>
      <c r="K65" s="34">
        <v>855</v>
      </c>
      <c r="L65" s="35">
        <v>16</v>
      </c>
      <c r="M65" s="35">
        <v>7</v>
      </c>
      <c r="N65" s="34">
        <f>'таблица №5 виды ремонта (2025)'!E65</f>
        <v>3474100.5040000002</v>
      </c>
      <c r="O65" s="34">
        <v>0</v>
      </c>
      <c r="P65" s="34">
        <v>0</v>
      </c>
      <c r="Q65" s="34">
        <v>0</v>
      </c>
      <c r="R65" s="34">
        <f t="shared" si="14"/>
        <v>3474100.5040000002</v>
      </c>
      <c r="S65" s="67">
        <v>46022</v>
      </c>
    </row>
    <row r="66" spans="1:19" ht="23.1" customHeight="1" x14ac:dyDescent="0.25">
      <c r="A66" s="363" t="s">
        <v>353</v>
      </c>
      <c r="B66" s="363"/>
      <c r="C66" s="363"/>
      <c r="D66" s="20" t="s">
        <v>31</v>
      </c>
      <c r="E66" s="20" t="s">
        <v>31</v>
      </c>
      <c r="F66" s="95" t="s">
        <v>31</v>
      </c>
      <c r="G66" s="20" t="s">
        <v>31</v>
      </c>
      <c r="H66" s="20" t="s">
        <v>31</v>
      </c>
      <c r="I66" s="31">
        <f t="shared" ref="I66:R66" si="15">SUM(I67:I213)</f>
        <v>268981.36000000004</v>
      </c>
      <c r="J66" s="31">
        <f t="shared" si="15"/>
        <v>244731.36000000002</v>
      </c>
      <c r="K66" s="31">
        <f t="shared" si="15"/>
        <v>228431.35999999999</v>
      </c>
      <c r="L66" s="32">
        <f t="shared" si="15"/>
        <v>9669</v>
      </c>
      <c r="M66" s="32">
        <f t="shared" si="15"/>
        <v>3308.333333333333</v>
      </c>
      <c r="N66" s="31">
        <f t="shared" si="15"/>
        <v>278833359.85610992</v>
      </c>
      <c r="O66" s="31">
        <f t="shared" si="15"/>
        <v>0</v>
      </c>
      <c r="P66" s="31">
        <f t="shared" si="15"/>
        <v>0</v>
      </c>
      <c r="Q66" s="31">
        <f t="shared" si="15"/>
        <v>0</v>
      </c>
      <c r="R66" s="31">
        <f t="shared" si="15"/>
        <v>278833359.85610992</v>
      </c>
      <c r="S66" s="31" t="s">
        <v>31</v>
      </c>
    </row>
    <row r="67" spans="1:19" ht="33" customHeight="1" x14ac:dyDescent="0.25">
      <c r="A67" s="11">
        <v>1</v>
      </c>
      <c r="B67" s="11" t="s">
        <v>144</v>
      </c>
      <c r="C67" s="11" t="s">
        <v>354</v>
      </c>
      <c r="D67" s="11">
        <v>1977</v>
      </c>
      <c r="E67" s="11"/>
      <c r="F67" s="11" t="s">
        <v>136</v>
      </c>
      <c r="G67" s="11">
        <v>2</v>
      </c>
      <c r="H67" s="11">
        <v>2</v>
      </c>
      <c r="I67" s="34">
        <v>556.82000000000005</v>
      </c>
      <c r="J67" s="44">
        <v>506.82000000000005</v>
      </c>
      <c r="K67" s="44">
        <v>456.82000000000005</v>
      </c>
      <c r="L67" s="35">
        <v>32</v>
      </c>
      <c r="M67" s="52">
        <v>11</v>
      </c>
      <c r="N67" s="34">
        <f>'таблица №5 виды ремонта (2025)'!E67</f>
        <v>200000</v>
      </c>
      <c r="O67" s="34">
        <v>0</v>
      </c>
      <c r="P67" s="34">
        <v>0</v>
      </c>
      <c r="Q67" s="34">
        <v>0</v>
      </c>
      <c r="R67" s="34">
        <f t="shared" ref="R67:R125" si="16">N67</f>
        <v>200000</v>
      </c>
      <c r="S67" s="67">
        <v>46022</v>
      </c>
    </row>
    <row r="68" spans="1:19" ht="33" customHeight="1" x14ac:dyDescent="0.25">
      <c r="A68" s="11">
        <f t="shared" ref="A68:A91" si="17">A67+1</f>
        <v>2</v>
      </c>
      <c r="B68" s="11" t="s">
        <v>144</v>
      </c>
      <c r="C68" s="11" t="s">
        <v>355</v>
      </c>
      <c r="D68" s="11">
        <v>1978</v>
      </c>
      <c r="E68" s="11"/>
      <c r="F68" s="11" t="s">
        <v>136</v>
      </c>
      <c r="G68" s="11">
        <v>2</v>
      </c>
      <c r="H68" s="11">
        <v>2</v>
      </c>
      <c r="I68" s="34">
        <v>562.4</v>
      </c>
      <c r="J68" s="44">
        <v>512.4</v>
      </c>
      <c r="K68" s="44">
        <v>462.4</v>
      </c>
      <c r="L68" s="35">
        <v>26</v>
      </c>
      <c r="M68" s="52">
        <v>9</v>
      </c>
      <c r="N68" s="34">
        <f>'таблица №5 виды ремонта (2025)'!E68</f>
        <v>200000</v>
      </c>
      <c r="O68" s="34">
        <v>0</v>
      </c>
      <c r="P68" s="34">
        <v>0</v>
      </c>
      <c r="Q68" s="34">
        <v>0</v>
      </c>
      <c r="R68" s="34">
        <f t="shared" si="16"/>
        <v>200000</v>
      </c>
      <c r="S68" s="67">
        <v>46022</v>
      </c>
    </row>
    <row r="69" spans="1:19" ht="33" customHeight="1" x14ac:dyDescent="0.25">
      <c r="A69" s="11">
        <f t="shared" si="17"/>
        <v>3</v>
      </c>
      <c r="B69" s="11" t="s">
        <v>144</v>
      </c>
      <c r="C69" s="40" t="s">
        <v>356</v>
      </c>
      <c r="D69" s="33">
        <v>1978</v>
      </c>
      <c r="E69" s="33"/>
      <c r="F69" s="11" t="s">
        <v>115</v>
      </c>
      <c r="G69" s="40">
        <v>2</v>
      </c>
      <c r="H69" s="40">
        <v>2</v>
      </c>
      <c r="I69" s="44">
        <v>569.1</v>
      </c>
      <c r="J69" s="44">
        <v>519.1</v>
      </c>
      <c r="K69" s="44">
        <v>469.1</v>
      </c>
      <c r="L69" s="35">
        <v>18</v>
      </c>
      <c r="M69" s="52">
        <v>8</v>
      </c>
      <c r="N69" s="34">
        <f>'таблица №5 виды ремонта (2025)'!E69</f>
        <v>281830.22220000002</v>
      </c>
      <c r="O69" s="34">
        <v>0</v>
      </c>
      <c r="P69" s="34">
        <v>0</v>
      </c>
      <c r="Q69" s="34">
        <v>0</v>
      </c>
      <c r="R69" s="34">
        <f t="shared" si="16"/>
        <v>281830.22220000002</v>
      </c>
      <c r="S69" s="67">
        <v>46022</v>
      </c>
    </row>
    <row r="70" spans="1:19" ht="33" customHeight="1" x14ac:dyDescent="0.25">
      <c r="A70" s="11">
        <f t="shared" si="17"/>
        <v>4</v>
      </c>
      <c r="B70" s="11" t="s">
        <v>139</v>
      </c>
      <c r="C70" s="11" t="s">
        <v>357</v>
      </c>
      <c r="D70" s="40">
        <v>1963</v>
      </c>
      <c r="E70" s="40"/>
      <c r="F70" s="11" t="s">
        <v>136</v>
      </c>
      <c r="G70" s="40">
        <v>5</v>
      </c>
      <c r="H70" s="40">
        <v>5</v>
      </c>
      <c r="I70" s="34">
        <v>5904.1</v>
      </c>
      <c r="J70" s="34">
        <v>5654.1</v>
      </c>
      <c r="K70" s="34">
        <v>5454.1</v>
      </c>
      <c r="L70" s="52">
        <v>122</v>
      </c>
      <c r="M70" s="52">
        <v>41</v>
      </c>
      <c r="N70" s="34">
        <f>'таблица №5 виды ремонта (2025)'!E70</f>
        <v>1666104.0216000001</v>
      </c>
      <c r="O70" s="34">
        <v>0</v>
      </c>
      <c r="P70" s="34">
        <v>0</v>
      </c>
      <c r="Q70" s="34">
        <v>0</v>
      </c>
      <c r="R70" s="34">
        <f t="shared" si="16"/>
        <v>1666104.0216000001</v>
      </c>
      <c r="S70" s="67">
        <v>46022</v>
      </c>
    </row>
    <row r="71" spans="1:19" ht="33" customHeight="1" x14ac:dyDescent="0.25">
      <c r="A71" s="11">
        <f t="shared" si="17"/>
        <v>5</v>
      </c>
      <c r="B71" s="11" t="s">
        <v>159</v>
      </c>
      <c r="C71" s="11" t="s">
        <v>358</v>
      </c>
      <c r="D71" s="11">
        <v>1986</v>
      </c>
      <c r="E71" s="11"/>
      <c r="F71" s="11" t="s">
        <v>115</v>
      </c>
      <c r="G71" s="11">
        <v>6</v>
      </c>
      <c r="H71" s="11">
        <v>5</v>
      </c>
      <c r="I71" s="34">
        <v>3610.21</v>
      </c>
      <c r="J71" s="34">
        <v>3360.21</v>
      </c>
      <c r="K71" s="34">
        <v>3160.21</v>
      </c>
      <c r="L71" s="52">
        <v>198</v>
      </c>
      <c r="M71" s="52">
        <v>66</v>
      </c>
      <c r="N71" s="34">
        <f>'таблица №5 виды ремонта (2025)'!E71</f>
        <v>4827348.2570000002</v>
      </c>
      <c r="O71" s="34">
        <v>0</v>
      </c>
      <c r="P71" s="34">
        <v>0</v>
      </c>
      <c r="Q71" s="34">
        <v>0</v>
      </c>
      <c r="R71" s="34">
        <f t="shared" si="16"/>
        <v>4827348.2570000002</v>
      </c>
      <c r="S71" s="67">
        <v>46022</v>
      </c>
    </row>
    <row r="72" spans="1:19" ht="33" customHeight="1" x14ac:dyDescent="0.25">
      <c r="A72" s="11">
        <f t="shared" si="17"/>
        <v>6</v>
      </c>
      <c r="B72" s="11" t="s">
        <v>134</v>
      </c>
      <c r="C72" s="11" t="s">
        <v>359</v>
      </c>
      <c r="D72" s="11">
        <v>1975</v>
      </c>
      <c r="E72" s="11"/>
      <c r="F72" s="11" t="s">
        <v>136</v>
      </c>
      <c r="G72" s="11">
        <v>2</v>
      </c>
      <c r="H72" s="11">
        <v>1</v>
      </c>
      <c r="I72" s="34">
        <v>401.2</v>
      </c>
      <c r="J72" s="44">
        <v>351.2</v>
      </c>
      <c r="K72" s="44">
        <v>301.2</v>
      </c>
      <c r="L72" s="35">
        <v>14</v>
      </c>
      <c r="M72" s="52">
        <v>8</v>
      </c>
      <c r="N72" s="34">
        <f>'таблица №5 виды ремонта (2025)'!E72</f>
        <v>200000</v>
      </c>
      <c r="O72" s="34">
        <v>0</v>
      </c>
      <c r="P72" s="34">
        <v>0</v>
      </c>
      <c r="Q72" s="34">
        <v>0</v>
      </c>
      <c r="R72" s="34">
        <f t="shared" si="16"/>
        <v>200000</v>
      </c>
      <c r="S72" s="67">
        <v>46022</v>
      </c>
    </row>
    <row r="73" spans="1:19" ht="33" customHeight="1" x14ac:dyDescent="0.25">
      <c r="A73" s="11">
        <f t="shared" si="17"/>
        <v>7</v>
      </c>
      <c r="B73" s="11" t="s">
        <v>134</v>
      </c>
      <c r="C73" s="11" t="s">
        <v>360</v>
      </c>
      <c r="D73" s="11">
        <v>1980</v>
      </c>
      <c r="E73" s="11"/>
      <c r="F73" s="11" t="s">
        <v>136</v>
      </c>
      <c r="G73" s="11">
        <v>2</v>
      </c>
      <c r="H73" s="11">
        <v>2</v>
      </c>
      <c r="I73" s="34">
        <v>1913</v>
      </c>
      <c r="J73" s="34">
        <v>1663</v>
      </c>
      <c r="K73" s="34">
        <v>1463</v>
      </c>
      <c r="L73" s="52">
        <v>29</v>
      </c>
      <c r="M73" s="52">
        <v>10</v>
      </c>
      <c r="N73" s="34">
        <f>'таблица №5 виды ремонта (2025)'!E73</f>
        <v>220116.21280000001</v>
      </c>
      <c r="O73" s="34">
        <v>0</v>
      </c>
      <c r="P73" s="34">
        <v>0</v>
      </c>
      <c r="Q73" s="34">
        <v>0</v>
      </c>
      <c r="R73" s="34">
        <f t="shared" si="16"/>
        <v>220116.21280000001</v>
      </c>
      <c r="S73" s="67">
        <v>46022</v>
      </c>
    </row>
    <row r="74" spans="1:19" ht="33" customHeight="1" x14ac:dyDescent="0.25">
      <c r="A74" s="11">
        <f t="shared" si="17"/>
        <v>8</v>
      </c>
      <c r="B74" s="11" t="s">
        <v>134</v>
      </c>
      <c r="C74" s="11" t="s">
        <v>361</v>
      </c>
      <c r="D74" s="11">
        <v>1980</v>
      </c>
      <c r="E74" s="11"/>
      <c r="F74" s="11" t="s">
        <v>136</v>
      </c>
      <c r="G74" s="11">
        <v>2</v>
      </c>
      <c r="H74" s="11">
        <v>2</v>
      </c>
      <c r="I74" s="34">
        <v>1913</v>
      </c>
      <c r="J74" s="34">
        <v>1663</v>
      </c>
      <c r="K74" s="34">
        <v>1463</v>
      </c>
      <c r="L74" s="52">
        <v>16</v>
      </c>
      <c r="M74" s="52">
        <v>8</v>
      </c>
      <c r="N74" s="34">
        <f>'таблица №5 виды ремонта (2025)'!E74</f>
        <v>220116.21280000001</v>
      </c>
      <c r="O74" s="34">
        <v>0</v>
      </c>
      <c r="P74" s="34">
        <v>0</v>
      </c>
      <c r="Q74" s="34">
        <v>0</v>
      </c>
      <c r="R74" s="34">
        <f t="shared" si="16"/>
        <v>220116.21280000001</v>
      </c>
      <c r="S74" s="67">
        <v>46022</v>
      </c>
    </row>
    <row r="75" spans="1:19" ht="33" customHeight="1" x14ac:dyDescent="0.25">
      <c r="A75" s="11">
        <f t="shared" si="17"/>
        <v>9</v>
      </c>
      <c r="B75" s="11" t="s">
        <v>134</v>
      </c>
      <c r="C75" s="11" t="s">
        <v>362</v>
      </c>
      <c r="D75" s="11">
        <v>1969</v>
      </c>
      <c r="E75" s="11"/>
      <c r="F75" s="11" t="s">
        <v>136</v>
      </c>
      <c r="G75" s="11">
        <v>2</v>
      </c>
      <c r="H75" s="11">
        <v>2</v>
      </c>
      <c r="I75" s="34">
        <v>1278</v>
      </c>
      <c r="J75" s="34">
        <v>1028</v>
      </c>
      <c r="K75" s="34">
        <v>828</v>
      </c>
      <c r="L75" s="35">
        <v>31</v>
      </c>
      <c r="M75" s="52">
        <v>11</v>
      </c>
      <c r="N75" s="34">
        <f>'таблица №5 виды ремонта (2025)'!E75</f>
        <v>200000</v>
      </c>
      <c r="O75" s="34">
        <v>0</v>
      </c>
      <c r="P75" s="34">
        <v>0</v>
      </c>
      <c r="Q75" s="34">
        <v>0</v>
      </c>
      <c r="R75" s="34">
        <f t="shared" si="16"/>
        <v>200000</v>
      </c>
      <c r="S75" s="67">
        <v>46022</v>
      </c>
    </row>
    <row r="76" spans="1:19" ht="33" customHeight="1" x14ac:dyDescent="0.25">
      <c r="A76" s="11">
        <f t="shared" si="17"/>
        <v>10</v>
      </c>
      <c r="B76" s="11" t="s">
        <v>134</v>
      </c>
      <c r="C76" s="11" t="s">
        <v>363</v>
      </c>
      <c r="D76" s="11">
        <v>1928</v>
      </c>
      <c r="E76" s="11"/>
      <c r="F76" s="11" t="s">
        <v>136</v>
      </c>
      <c r="G76" s="11">
        <v>2</v>
      </c>
      <c r="H76" s="11">
        <v>2</v>
      </c>
      <c r="I76" s="34">
        <v>1913</v>
      </c>
      <c r="J76" s="34">
        <v>1663</v>
      </c>
      <c r="K76" s="34">
        <v>1463</v>
      </c>
      <c r="L76" s="52">
        <v>34</v>
      </c>
      <c r="M76" s="52">
        <v>12</v>
      </c>
      <c r="N76" s="34">
        <f>'таблица №5 виды ремонта (2025)'!E76</f>
        <v>220116.21280000001</v>
      </c>
      <c r="O76" s="34">
        <v>0</v>
      </c>
      <c r="P76" s="34">
        <v>0</v>
      </c>
      <c r="Q76" s="34">
        <v>0</v>
      </c>
      <c r="R76" s="34">
        <f t="shared" si="16"/>
        <v>220116.21280000001</v>
      </c>
      <c r="S76" s="67">
        <v>46022</v>
      </c>
    </row>
    <row r="77" spans="1:19" ht="33" customHeight="1" x14ac:dyDescent="0.25">
      <c r="A77" s="11">
        <f t="shared" si="17"/>
        <v>11</v>
      </c>
      <c r="B77" s="11" t="s">
        <v>134</v>
      </c>
      <c r="C77" s="11" t="s">
        <v>364</v>
      </c>
      <c r="D77" s="11">
        <v>1940</v>
      </c>
      <c r="E77" s="11"/>
      <c r="F77" s="11" t="s">
        <v>136</v>
      </c>
      <c r="G77" s="11">
        <v>2</v>
      </c>
      <c r="H77" s="11">
        <v>3</v>
      </c>
      <c r="I77" s="34">
        <v>1023</v>
      </c>
      <c r="J77" s="34">
        <v>773</v>
      </c>
      <c r="K77" s="44">
        <v>723</v>
      </c>
      <c r="L77" s="52">
        <v>44</v>
      </c>
      <c r="M77" s="52">
        <v>15</v>
      </c>
      <c r="N77" s="34">
        <f>'таблица №5 виды ремонта (2025)'!E77</f>
        <v>633817.34620000003</v>
      </c>
      <c r="O77" s="34">
        <v>0</v>
      </c>
      <c r="P77" s="34">
        <v>0</v>
      </c>
      <c r="Q77" s="34">
        <v>0</v>
      </c>
      <c r="R77" s="34">
        <f t="shared" si="16"/>
        <v>633817.34620000003</v>
      </c>
      <c r="S77" s="67">
        <v>46022</v>
      </c>
    </row>
    <row r="78" spans="1:19" ht="33" customHeight="1" x14ac:dyDescent="0.25">
      <c r="A78" s="11">
        <f t="shared" si="17"/>
        <v>12</v>
      </c>
      <c r="B78" s="11" t="s">
        <v>144</v>
      </c>
      <c r="C78" s="11" t="s">
        <v>365</v>
      </c>
      <c r="D78" s="11">
        <v>1961</v>
      </c>
      <c r="E78" s="11"/>
      <c r="F78" s="11" t="s">
        <v>136</v>
      </c>
      <c r="G78" s="11">
        <v>2</v>
      </c>
      <c r="H78" s="11">
        <v>2</v>
      </c>
      <c r="I78" s="34">
        <v>456.4</v>
      </c>
      <c r="J78" s="44">
        <v>406.4</v>
      </c>
      <c r="K78" s="44">
        <v>356.4</v>
      </c>
      <c r="L78" s="35">
        <v>28</v>
      </c>
      <c r="M78" s="52">
        <v>10</v>
      </c>
      <c r="N78" s="34">
        <f>'таблица №5 виды ремонта (2025)'!E78</f>
        <v>200000</v>
      </c>
      <c r="O78" s="34">
        <v>0</v>
      </c>
      <c r="P78" s="34">
        <v>0</v>
      </c>
      <c r="Q78" s="34">
        <v>0</v>
      </c>
      <c r="R78" s="34">
        <f t="shared" si="16"/>
        <v>200000</v>
      </c>
      <c r="S78" s="67">
        <v>46022</v>
      </c>
    </row>
    <row r="79" spans="1:19" ht="33" customHeight="1" x14ac:dyDescent="0.25">
      <c r="A79" s="11">
        <f t="shared" si="17"/>
        <v>13</v>
      </c>
      <c r="B79" s="11" t="s">
        <v>134</v>
      </c>
      <c r="C79" s="11" t="s">
        <v>366</v>
      </c>
      <c r="D79" s="11">
        <v>1994</v>
      </c>
      <c r="E79" s="11"/>
      <c r="F79" s="11" t="s">
        <v>115</v>
      </c>
      <c r="G79" s="11">
        <v>3</v>
      </c>
      <c r="H79" s="11">
        <v>2</v>
      </c>
      <c r="I79" s="34">
        <v>1237.3</v>
      </c>
      <c r="J79" s="34">
        <v>987.3</v>
      </c>
      <c r="K79" s="44">
        <v>937.3</v>
      </c>
      <c r="L79" s="52">
        <v>48</v>
      </c>
      <c r="M79" s="52">
        <v>16</v>
      </c>
      <c r="N79" s="34">
        <f>'таблица №5 виды ремонта (2025)'!E79</f>
        <v>900581.06400000001</v>
      </c>
      <c r="O79" s="34">
        <v>0</v>
      </c>
      <c r="P79" s="34">
        <v>0</v>
      </c>
      <c r="Q79" s="34">
        <v>0</v>
      </c>
      <c r="R79" s="34">
        <f t="shared" si="16"/>
        <v>900581.06400000001</v>
      </c>
      <c r="S79" s="67">
        <v>46022</v>
      </c>
    </row>
    <row r="80" spans="1:19" ht="33" customHeight="1" x14ac:dyDescent="0.25">
      <c r="A80" s="11">
        <f t="shared" si="17"/>
        <v>14</v>
      </c>
      <c r="B80" s="11" t="s">
        <v>134</v>
      </c>
      <c r="C80" s="11" t="s">
        <v>367</v>
      </c>
      <c r="D80" s="11">
        <v>1988</v>
      </c>
      <c r="E80" s="11"/>
      <c r="F80" s="11" t="s">
        <v>115</v>
      </c>
      <c r="G80" s="11">
        <v>3</v>
      </c>
      <c r="H80" s="11">
        <v>2</v>
      </c>
      <c r="I80" s="34">
        <v>1243</v>
      </c>
      <c r="J80" s="34">
        <v>993</v>
      </c>
      <c r="K80" s="44">
        <v>943</v>
      </c>
      <c r="L80" s="52">
        <v>44</v>
      </c>
      <c r="M80" s="52">
        <v>14</v>
      </c>
      <c r="N80" s="34">
        <f>'таблица №5 виды ремонта (2025)'!E80</f>
        <v>900581.06400000001</v>
      </c>
      <c r="O80" s="34">
        <v>0</v>
      </c>
      <c r="P80" s="34">
        <v>0</v>
      </c>
      <c r="Q80" s="34">
        <v>0</v>
      </c>
      <c r="R80" s="34">
        <f t="shared" si="16"/>
        <v>900581.06400000001</v>
      </c>
      <c r="S80" s="67">
        <v>46022</v>
      </c>
    </row>
    <row r="81" spans="1:19" ht="33" customHeight="1" x14ac:dyDescent="0.25">
      <c r="A81" s="11">
        <f t="shared" si="17"/>
        <v>15</v>
      </c>
      <c r="B81" s="11" t="s">
        <v>134</v>
      </c>
      <c r="C81" s="11" t="s">
        <v>368</v>
      </c>
      <c r="D81" s="11">
        <v>1983</v>
      </c>
      <c r="E81" s="11"/>
      <c r="F81" s="11" t="s">
        <v>115</v>
      </c>
      <c r="G81" s="11">
        <v>3</v>
      </c>
      <c r="H81" s="11">
        <v>2</v>
      </c>
      <c r="I81" s="34">
        <v>1222.0999999999999</v>
      </c>
      <c r="J81" s="34">
        <v>972.09999999999991</v>
      </c>
      <c r="K81" s="44">
        <v>922.09999999999991</v>
      </c>
      <c r="L81" s="52">
        <v>37</v>
      </c>
      <c r="M81" s="52">
        <v>12</v>
      </c>
      <c r="N81" s="34">
        <f>'таблица №5 виды ремонта (2025)'!E81</f>
        <v>900581.06400000001</v>
      </c>
      <c r="O81" s="34">
        <v>0</v>
      </c>
      <c r="P81" s="34">
        <v>0</v>
      </c>
      <c r="Q81" s="34">
        <v>0</v>
      </c>
      <c r="R81" s="34">
        <f t="shared" si="16"/>
        <v>900581.06400000001</v>
      </c>
      <c r="S81" s="67">
        <v>46022</v>
      </c>
    </row>
    <row r="82" spans="1:19" ht="33" customHeight="1" x14ac:dyDescent="0.25">
      <c r="A82" s="11">
        <f t="shared" si="17"/>
        <v>16</v>
      </c>
      <c r="B82" s="11" t="s">
        <v>139</v>
      </c>
      <c r="C82" s="40" t="s">
        <v>369</v>
      </c>
      <c r="D82" s="33">
        <v>1961</v>
      </c>
      <c r="E82" s="33"/>
      <c r="F82" s="11" t="s">
        <v>136</v>
      </c>
      <c r="G82" s="40">
        <v>2</v>
      </c>
      <c r="H82" s="40">
        <v>4</v>
      </c>
      <c r="I82" s="44">
        <v>795.7</v>
      </c>
      <c r="J82" s="44">
        <v>745.7</v>
      </c>
      <c r="K82" s="44">
        <v>695.7</v>
      </c>
      <c r="L82" s="35">
        <v>48</v>
      </c>
      <c r="M82" s="52">
        <v>16</v>
      </c>
      <c r="N82" s="34">
        <f>'таблица №5 виды ремонта (2025)'!E82</f>
        <v>4007896.8280000002</v>
      </c>
      <c r="O82" s="34">
        <v>0</v>
      </c>
      <c r="P82" s="34">
        <v>0</v>
      </c>
      <c r="Q82" s="34">
        <v>0</v>
      </c>
      <c r="R82" s="34">
        <f t="shared" si="16"/>
        <v>4007896.8280000002</v>
      </c>
      <c r="S82" s="67">
        <v>46022</v>
      </c>
    </row>
    <row r="83" spans="1:19" ht="33" customHeight="1" x14ac:dyDescent="0.25">
      <c r="A83" s="11">
        <f t="shared" si="17"/>
        <v>17</v>
      </c>
      <c r="B83" s="11" t="s">
        <v>139</v>
      </c>
      <c r="C83" s="11" t="s">
        <v>370</v>
      </c>
      <c r="D83" s="40">
        <v>1954</v>
      </c>
      <c r="E83" s="40"/>
      <c r="F83" s="11" t="s">
        <v>136</v>
      </c>
      <c r="G83" s="40">
        <v>3</v>
      </c>
      <c r="H83" s="40">
        <v>3</v>
      </c>
      <c r="I83" s="34">
        <v>1545.8</v>
      </c>
      <c r="J83" s="34">
        <v>1295.8</v>
      </c>
      <c r="K83" s="34">
        <v>1095.8</v>
      </c>
      <c r="L83" s="52">
        <v>57</v>
      </c>
      <c r="M83" s="52">
        <v>19</v>
      </c>
      <c r="N83" s="34">
        <f>'таблица №5 виды ремонта (2025)'!E83</f>
        <v>1907857.6555000001</v>
      </c>
      <c r="O83" s="34">
        <v>0</v>
      </c>
      <c r="P83" s="34">
        <v>0</v>
      </c>
      <c r="Q83" s="34">
        <v>0</v>
      </c>
      <c r="R83" s="34">
        <f t="shared" si="16"/>
        <v>1907857.6555000001</v>
      </c>
      <c r="S83" s="67">
        <v>46022</v>
      </c>
    </row>
    <row r="84" spans="1:19" ht="33" customHeight="1" x14ac:dyDescent="0.25">
      <c r="A84" s="11">
        <f t="shared" si="17"/>
        <v>18</v>
      </c>
      <c r="B84" s="11" t="s">
        <v>139</v>
      </c>
      <c r="C84" s="11" t="s">
        <v>371</v>
      </c>
      <c r="D84" s="40">
        <v>1961</v>
      </c>
      <c r="E84" s="40"/>
      <c r="F84" s="11" t="s">
        <v>136</v>
      </c>
      <c r="G84" s="40">
        <v>5</v>
      </c>
      <c r="H84" s="40">
        <v>4</v>
      </c>
      <c r="I84" s="34">
        <v>2207.5</v>
      </c>
      <c r="J84" s="34">
        <v>1957.5</v>
      </c>
      <c r="K84" s="34">
        <v>1757.5</v>
      </c>
      <c r="L84" s="52">
        <v>123</v>
      </c>
      <c r="M84" s="52">
        <v>41</v>
      </c>
      <c r="N84" s="34">
        <f>'таблица №5 виды ремонта (2025)'!E84</f>
        <v>3500307.0745000001</v>
      </c>
      <c r="O84" s="34">
        <v>0</v>
      </c>
      <c r="P84" s="34">
        <v>0</v>
      </c>
      <c r="Q84" s="34">
        <v>0</v>
      </c>
      <c r="R84" s="34">
        <f t="shared" si="16"/>
        <v>3500307.0745000001</v>
      </c>
      <c r="S84" s="67">
        <v>46022</v>
      </c>
    </row>
    <row r="85" spans="1:19" ht="33" customHeight="1" x14ac:dyDescent="0.25">
      <c r="A85" s="11">
        <f t="shared" si="17"/>
        <v>19</v>
      </c>
      <c r="B85" s="11" t="s">
        <v>139</v>
      </c>
      <c r="C85" s="11" t="s">
        <v>372</v>
      </c>
      <c r="D85" s="40">
        <v>1987</v>
      </c>
      <c r="E85" s="40"/>
      <c r="F85" s="11" t="s">
        <v>136</v>
      </c>
      <c r="G85" s="40">
        <v>5</v>
      </c>
      <c r="H85" s="40">
        <v>4</v>
      </c>
      <c r="I85" s="34">
        <v>244.4</v>
      </c>
      <c r="J85" s="44">
        <v>194.4</v>
      </c>
      <c r="K85" s="44">
        <v>144.4</v>
      </c>
      <c r="L85" s="52">
        <v>120</v>
      </c>
      <c r="M85" s="52">
        <v>40</v>
      </c>
      <c r="N85" s="34">
        <f>'таблица №5 виды ремонта (2025)'!E85</f>
        <v>3500307.0745000001</v>
      </c>
      <c r="O85" s="34">
        <v>0</v>
      </c>
      <c r="P85" s="34">
        <v>0</v>
      </c>
      <c r="Q85" s="34">
        <v>0</v>
      </c>
      <c r="R85" s="34">
        <f t="shared" si="16"/>
        <v>3500307.0745000001</v>
      </c>
      <c r="S85" s="67">
        <v>46022</v>
      </c>
    </row>
    <row r="86" spans="1:19" ht="33" customHeight="1" x14ac:dyDescent="0.25">
      <c r="A86" s="11">
        <f t="shared" si="17"/>
        <v>20</v>
      </c>
      <c r="B86" s="11" t="s">
        <v>134</v>
      </c>
      <c r="C86" s="11" t="s">
        <v>373</v>
      </c>
      <c r="D86" s="11">
        <v>1997</v>
      </c>
      <c r="E86" s="11"/>
      <c r="F86" s="11" t="s">
        <v>115</v>
      </c>
      <c r="G86" s="11">
        <v>3</v>
      </c>
      <c r="H86" s="11">
        <v>2</v>
      </c>
      <c r="I86" s="34">
        <v>930.2</v>
      </c>
      <c r="J86" s="44">
        <v>880.2</v>
      </c>
      <c r="K86" s="44">
        <v>830.2</v>
      </c>
      <c r="L86" s="52">
        <v>48</v>
      </c>
      <c r="M86" s="52">
        <v>16</v>
      </c>
      <c r="N86" s="34">
        <f>'таблица №5 виды ремонта (2025)'!E86</f>
        <v>900581.06400000001</v>
      </c>
      <c r="O86" s="34">
        <v>0</v>
      </c>
      <c r="P86" s="34">
        <v>0</v>
      </c>
      <c r="Q86" s="34">
        <v>0</v>
      </c>
      <c r="R86" s="34">
        <f t="shared" si="16"/>
        <v>900581.06400000001</v>
      </c>
      <c r="S86" s="67">
        <v>46022</v>
      </c>
    </row>
    <row r="87" spans="1:19" ht="33" customHeight="1" x14ac:dyDescent="0.25">
      <c r="A87" s="11">
        <f t="shared" si="17"/>
        <v>21</v>
      </c>
      <c r="B87" s="11" t="s">
        <v>139</v>
      </c>
      <c r="C87" s="11" t="s">
        <v>374</v>
      </c>
      <c r="D87" s="11">
        <v>1917</v>
      </c>
      <c r="E87" s="11"/>
      <c r="F87" s="11" t="s">
        <v>136</v>
      </c>
      <c r="G87" s="11">
        <v>2</v>
      </c>
      <c r="H87" s="11">
        <v>1</v>
      </c>
      <c r="I87" s="34">
        <v>482.9</v>
      </c>
      <c r="J87" s="44">
        <v>432.9</v>
      </c>
      <c r="K87" s="44">
        <v>382.9</v>
      </c>
      <c r="L87" s="35">
        <v>24</v>
      </c>
      <c r="M87" s="52">
        <v>8</v>
      </c>
      <c r="N87" s="34">
        <f>'таблица №5 виды ремонта (2025)'!E87</f>
        <v>200000</v>
      </c>
      <c r="O87" s="34">
        <v>0</v>
      </c>
      <c r="P87" s="34">
        <v>0</v>
      </c>
      <c r="Q87" s="34">
        <v>0</v>
      </c>
      <c r="R87" s="34">
        <f t="shared" si="16"/>
        <v>200000</v>
      </c>
      <c r="S87" s="67">
        <v>46022</v>
      </c>
    </row>
    <row r="88" spans="1:19" ht="33" customHeight="1" x14ac:dyDescent="0.25">
      <c r="A88" s="11">
        <f t="shared" si="17"/>
        <v>22</v>
      </c>
      <c r="B88" s="11" t="s">
        <v>149</v>
      </c>
      <c r="C88" s="11" t="s">
        <v>375</v>
      </c>
      <c r="D88" s="11">
        <v>1887</v>
      </c>
      <c r="E88" s="11"/>
      <c r="F88" s="11" t="s">
        <v>165</v>
      </c>
      <c r="G88" s="11" t="s">
        <v>376</v>
      </c>
      <c r="H88" s="11">
        <v>1</v>
      </c>
      <c r="I88" s="34">
        <v>230.34</v>
      </c>
      <c r="J88" s="44">
        <v>180.34</v>
      </c>
      <c r="K88" s="44">
        <v>130.34</v>
      </c>
      <c r="L88" s="35">
        <v>15</v>
      </c>
      <c r="M88" s="52">
        <v>8</v>
      </c>
      <c r="N88" s="34">
        <f>'таблица №5 виды ремонта (2025)'!E88</f>
        <v>200000</v>
      </c>
      <c r="O88" s="34">
        <v>0</v>
      </c>
      <c r="P88" s="34">
        <v>0</v>
      </c>
      <c r="Q88" s="34">
        <v>0</v>
      </c>
      <c r="R88" s="34">
        <f t="shared" si="16"/>
        <v>200000</v>
      </c>
      <c r="S88" s="67">
        <v>46022</v>
      </c>
    </row>
    <row r="89" spans="1:19" ht="33" customHeight="1" x14ac:dyDescent="0.25">
      <c r="A89" s="11">
        <f t="shared" si="17"/>
        <v>23</v>
      </c>
      <c r="B89" s="11" t="s">
        <v>142</v>
      </c>
      <c r="C89" s="11" t="s">
        <v>377</v>
      </c>
      <c r="D89" s="11">
        <v>1968</v>
      </c>
      <c r="E89" s="11"/>
      <c r="F89" s="11" t="s">
        <v>136</v>
      </c>
      <c r="G89" s="11">
        <v>10</v>
      </c>
      <c r="H89" s="11">
        <v>1</v>
      </c>
      <c r="I89" s="34">
        <v>3068.5</v>
      </c>
      <c r="J89" s="34">
        <v>2818.5</v>
      </c>
      <c r="K89" s="34">
        <v>2618.5</v>
      </c>
      <c r="L89" s="52">
        <v>69</v>
      </c>
      <c r="M89" s="52">
        <v>23</v>
      </c>
      <c r="N89" s="34">
        <f>'таблица №5 виды ремонта (2025)'!E89</f>
        <v>1751162.128</v>
      </c>
      <c r="O89" s="34">
        <v>0</v>
      </c>
      <c r="P89" s="34">
        <v>0</v>
      </c>
      <c r="Q89" s="34">
        <v>0</v>
      </c>
      <c r="R89" s="34">
        <f t="shared" si="16"/>
        <v>1751162.128</v>
      </c>
      <c r="S89" s="67">
        <v>46022</v>
      </c>
    </row>
    <row r="90" spans="1:19" ht="33" customHeight="1" x14ac:dyDescent="0.25">
      <c r="A90" s="11">
        <f t="shared" si="17"/>
        <v>24</v>
      </c>
      <c r="B90" s="11" t="s">
        <v>144</v>
      </c>
      <c r="C90" s="11" t="s">
        <v>378</v>
      </c>
      <c r="D90" s="11">
        <v>1977</v>
      </c>
      <c r="E90" s="11"/>
      <c r="F90" s="11" t="s">
        <v>136</v>
      </c>
      <c r="G90" s="11">
        <v>9</v>
      </c>
      <c r="H90" s="11">
        <v>1</v>
      </c>
      <c r="I90" s="34">
        <v>2625</v>
      </c>
      <c r="J90" s="34">
        <v>2375</v>
      </c>
      <c r="K90" s="34">
        <v>2175</v>
      </c>
      <c r="L90" s="52">
        <v>88</v>
      </c>
      <c r="M90" s="52">
        <v>30</v>
      </c>
      <c r="N90" s="34">
        <f>'таблица №5 виды ремонта (2025)'!E90</f>
        <v>1410929.7024000001</v>
      </c>
      <c r="O90" s="34">
        <v>0</v>
      </c>
      <c r="P90" s="34">
        <v>0</v>
      </c>
      <c r="Q90" s="34">
        <v>0</v>
      </c>
      <c r="R90" s="34">
        <f t="shared" si="16"/>
        <v>1410929.7024000001</v>
      </c>
      <c r="S90" s="67">
        <v>46022</v>
      </c>
    </row>
    <row r="91" spans="1:19" ht="33" customHeight="1" x14ac:dyDescent="0.25">
      <c r="A91" s="11">
        <f t="shared" si="17"/>
        <v>25</v>
      </c>
      <c r="B91" s="11" t="s">
        <v>149</v>
      </c>
      <c r="C91" s="11" t="s">
        <v>379</v>
      </c>
      <c r="D91" s="11">
        <v>1969</v>
      </c>
      <c r="E91" s="11"/>
      <c r="F91" s="11" t="s">
        <v>136</v>
      </c>
      <c r="G91" s="11">
        <v>5</v>
      </c>
      <c r="H91" s="11">
        <v>6</v>
      </c>
      <c r="I91" s="34">
        <v>5774.54</v>
      </c>
      <c r="J91" s="34">
        <v>5524.54</v>
      </c>
      <c r="K91" s="34">
        <v>5324.54</v>
      </c>
      <c r="L91" s="52">
        <v>162</v>
      </c>
      <c r="M91" s="52">
        <v>54</v>
      </c>
      <c r="N91" s="34">
        <f>'таблица №5 виды ремонта (2025)'!E91</f>
        <v>1921278.3407999999</v>
      </c>
      <c r="O91" s="34">
        <v>0</v>
      </c>
      <c r="P91" s="34">
        <v>0</v>
      </c>
      <c r="Q91" s="34">
        <v>0</v>
      </c>
      <c r="R91" s="34">
        <f t="shared" si="16"/>
        <v>1921278.3407999999</v>
      </c>
      <c r="S91" s="67">
        <v>46022</v>
      </c>
    </row>
    <row r="92" spans="1:19" ht="33" customHeight="1" x14ac:dyDescent="0.25">
      <c r="A92" s="11">
        <f t="shared" ref="A92:A123" si="18">A91+1</f>
        <v>26</v>
      </c>
      <c r="B92" s="11" t="s">
        <v>149</v>
      </c>
      <c r="C92" s="11" t="s">
        <v>380</v>
      </c>
      <c r="D92" s="11">
        <v>1973</v>
      </c>
      <c r="E92" s="11"/>
      <c r="F92" s="11" t="s">
        <v>115</v>
      </c>
      <c r="G92" s="11">
        <v>10</v>
      </c>
      <c r="H92" s="11">
        <v>4</v>
      </c>
      <c r="I92" s="34">
        <v>12218.8</v>
      </c>
      <c r="J92" s="34">
        <v>10218.799999999999</v>
      </c>
      <c r="K92" s="34">
        <v>9918.7999999999993</v>
      </c>
      <c r="L92" s="52">
        <v>451</v>
      </c>
      <c r="M92" s="52">
        <v>150</v>
      </c>
      <c r="N92" s="34">
        <f>'таблица №5 виды ремонта (2025)'!E92</f>
        <v>5153486.3839999996</v>
      </c>
      <c r="O92" s="34">
        <v>0</v>
      </c>
      <c r="P92" s="34">
        <v>0</v>
      </c>
      <c r="Q92" s="34">
        <v>0</v>
      </c>
      <c r="R92" s="34">
        <f t="shared" si="16"/>
        <v>5153486.3839999996</v>
      </c>
      <c r="S92" s="67">
        <v>46022</v>
      </c>
    </row>
    <row r="93" spans="1:19" ht="33" customHeight="1" x14ac:dyDescent="0.25">
      <c r="A93" s="11">
        <f t="shared" si="18"/>
        <v>27</v>
      </c>
      <c r="B93" s="11" t="s">
        <v>159</v>
      </c>
      <c r="C93" s="11" t="s">
        <v>381</v>
      </c>
      <c r="D93" s="11">
        <v>1965</v>
      </c>
      <c r="E93" s="11"/>
      <c r="F93" s="11" t="s">
        <v>136</v>
      </c>
      <c r="G93" s="11">
        <v>5</v>
      </c>
      <c r="H93" s="11">
        <v>4</v>
      </c>
      <c r="I93" s="34">
        <v>3315.38</v>
      </c>
      <c r="J93" s="34">
        <v>3065.38</v>
      </c>
      <c r="K93" s="34">
        <v>2865.38</v>
      </c>
      <c r="L93" s="52">
        <v>124</v>
      </c>
      <c r="M93" s="52">
        <v>41</v>
      </c>
      <c r="N93" s="34">
        <f>'таблица №5 виды ремонта (2025)'!E93</f>
        <v>6980066.2180000003</v>
      </c>
      <c r="O93" s="34">
        <v>0</v>
      </c>
      <c r="P93" s="34">
        <v>0</v>
      </c>
      <c r="Q93" s="34">
        <v>0</v>
      </c>
      <c r="R93" s="34">
        <f t="shared" si="16"/>
        <v>6980066.2180000003</v>
      </c>
      <c r="S93" s="67">
        <v>46022</v>
      </c>
    </row>
    <row r="94" spans="1:19" ht="33" customHeight="1" x14ac:dyDescent="0.25">
      <c r="A94" s="11">
        <f t="shared" si="18"/>
        <v>28</v>
      </c>
      <c r="B94" s="11" t="s">
        <v>159</v>
      </c>
      <c r="C94" s="11" t="s">
        <v>382</v>
      </c>
      <c r="D94" s="11">
        <v>1968</v>
      </c>
      <c r="E94" s="11"/>
      <c r="F94" s="11" t="s">
        <v>115</v>
      </c>
      <c r="G94" s="11">
        <v>5</v>
      </c>
      <c r="H94" s="11">
        <v>4</v>
      </c>
      <c r="I94" s="34">
        <v>3560.4</v>
      </c>
      <c r="J94" s="34">
        <v>3310.4</v>
      </c>
      <c r="K94" s="34">
        <v>3110.4</v>
      </c>
      <c r="L94" s="52">
        <v>173</v>
      </c>
      <c r="M94" s="52">
        <v>58</v>
      </c>
      <c r="N94" s="34">
        <f>'таблица №5 виды ремонта (2025)'!E94</f>
        <v>6980066.2180000003</v>
      </c>
      <c r="O94" s="34">
        <v>0</v>
      </c>
      <c r="P94" s="34">
        <v>0</v>
      </c>
      <c r="Q94" s="34">
        <v>0</v>
      </c>
      <c r="R94" s="34">
        <f t="shared" si="16"/>
        <v>6980066.2180000003</v>
      </c>
      <c r="S94" s="67">
        <v>46022</v>
      </c>
    </row>
    <row r="95" spans="1:19" ht="33" customHeight="1" x14ac:dyDescent="0.25">
      <c r="A95" s="11">
        <f t="shared" si="18"/>
        <v>29</v>
      </c>
      <c r="B95" s="11" t="s">
        <v>144</v>
      </c>
      <c r="C95" s="40" t="s">
        <v>383</v>
      </c>
      <c r="D95" s="11">
        <v>1967</v>
      </c>
      <c r="E95" s="11"/>
      <c r="F95" s="11" t="s">
        <v>136</v>
      </c>
      <c r="G95" s="11">
        <v>5</v>
      </c>
      <c r="H95" s="11">
        <v>4</v>
      </c>
      <c r="I95" s="34">
        <v>4349.8</v>
      </c>
      <c r="J95" s="34">
        <v>4099.8</v>
      </c>
      <c r="K95" s="34">
        <v>3899.8</v>
      </c>
      <c r="L95" s="35">
        <v>112</v>
      </c>
      <c r="M95" s="52">
        <v>37</v>
      </c>
      <c r="N95" s="34">
        <f>'таблица №5 виды ремонта (2025)'!E95</f>
        <v>1495987.8088</v>
      </c>
      <c r="O95" s="34">
        <v>0</v>
      </c>
      <c r="P95" s="34">
        <v>0</v>
      </c>
      <c r="Q95" s="34">
        <v>0</v>
      </c>
      <c r="R95" s="34">
        <f t="shared" si="16"/>
        <v>1495987.8088</v>
      </c>
      <c r="S95" s="67">
        <v>46022</v>
      </c>
    </row>
    <row r="96" spans="1:19" ht="33" customHeight="1" x14ac:dyDescent="0.25">
      <c r="A96" s="11">
        <f t="shared" si="18"/>
        <v>30</v>
      </c>
      <c r="B96" s="11" t="s">
        <v>144</v>
      </c>
      <c r="C96" s="11" t="s">
        <v>384</v>
      </c>
      <c r="D96" s="11">
        <v>1969</v>
      </c>
      <c r="E96" s="11"/>
      <c r="F96" s="11" t="s">
        <v>136</v>
      </c>
      <c r="G96" s="11">
        <v>5</v>
      </c>
      <c r="H96" s="11">
        <v>8</v>
      </c>
      <c r="I96" s="34">
        <v>6092.65</v>
      </c>
      <c r="J96" s="34">
        <v>5842.65</v>
      </c>
      <c r="K96" s="34">
        <v>5642.65</v>
      </c>
      <c r="L96" s="52">
        <v>160</v>
      </c>
      <c r="M96" s="52">
        <v>53</v>
      </c>
      <c r="N96" s="34">
        <f>'таблица №5 виды ремонта (2025)'!E96</f>
        <v>2091394.5536</v>
      </c>
      <c r="O96" s="34">
        <v>0</v>
      </c>
      <c r="P96" s="34">
        <v>0</v>
      </c>
      <c r="Q96" s="34">
        <v>0</v>
      </c>
      <c r="R96" s="34">
        <f t="shared" si="16"/>
        <v>2091394.5536</v>
      </c>
      <c r="S96" s="67">
        <v>46022</v>
      </c>
    </row>
    <row r="97" spans="1:19" ht="33" customHeight="1" x14ac:dyDescent="0.25">
      <c r="A97" s="11">
        <f t="shared" si="18"/>
        <v>31</v>
      </c>
      <c r="B97" s="11" t="s">
        <v>144</v>
      </c>
      <c r="C97" s="11" t="s">
        <v>385</v>
      </c>
      <c r="D97" s="11">
        <v>1973</v>
      </c>
      <c r="E97" s="11"/>
      <c r="F97" s="11" t="s">
        <v>136</v>
      </c>
      <c r="G97" s="11">
        <v>5</v>
      </c>
      <c r="H97" s="11">
        <v>2</v>
      </c>
      <c r="I97" s="34">
        <v>3226.1</v>
      </c>
      <c r="J97" s="34">
        <v>2976.1</v>
      </c>
      <c r="K97" s="34">
        <v>2776.1</v>
      </c>
      <c r="L97" s="52">
        <v>150</v>
      </c>
      <c r="M97" s="52">
        <v>50</v>
      </c>
      <c r="N97" s="34">
        <f>'таблица №5 виды ремонта (2025)'!E97</f>
        <v>1155755.3832</v>
      </c>
      <c r="O97" s="34">
        <v>0</v>
      </c>
      <c r="P97" s="34">
        <v>0</v>
      </c>
      <c r="Q97" s="34">
        <v>0</v>
      </c>
      <c r="R97" s="34">
        <f t="shared" si="16"/>
        <v>1155755.3832</v>
      </c>
      <c r="S97" s="67">
        <v>46022</v>
      </c>
    </row>
    <row r="98" spans="1:19" ht="33" customHeight="1" x14ac:dyDescent="0.25">
      <c r="A98" s="11">
        <f t="shared" si="18"/>
        <v>32</v>
      </c>
      <c r="B98" s="11" t="s">
        <v>144</v>
      </c>
      <c r="C98" s="11" t="s">
        <v>386</v>
      </c>
      <c r="D98" s="121">
        <v>1975</v>
      </c>
      <c r="E98" s="121"/>
      <c r="F98" s="11" t="s">
        <v>115</v>
      </c>
      <c r="G98" s="121">
        <v>9</v>
      </c>
      <c r="H98" s="121">
        <v>4</v>
      </c>
      <c r="I98" s="34">
        <v>9626.2000000000007</v>
      </c>
      <c r="J98" s="34">
        <v>9376.2000000000007</v>
      </c>
      <c r="K98" s="34">
        <v>9176.2000000000007</v>
      </c>
      <c r="L98" s="52">
        <v>350</v>
      </c>
      <c r="M98" s="52">
        <v>117</v>
      </c>
      <c r="N98" s="34">
        <f>'таблица №5 виды ремонта (2025)'!E98</f>
        <v>3282208.0432000002</v>
      </c>
      <c r="O98" s="34">
        <v>0</v>
      </c>
      <c r="P98" s="34">
        <v>0</v>
      </c>
      <c r="Q98" s="34">
        <v>0</v>
      </c>
      <c r="R98" s="34">
        <f t="shared" si="16"/>
        <v>3282208.0432000002</v>
      </c>
      <c r="S98" s="67">
        <v>46022</v>
      </c>
    </row>
    <row r="99" spans="1:19" ht="33" customHeight="1" x14ac:dyDescent="0.25">
      <c r="A99" s="11">
        <f t="shared" si="18"/>
        <v>33</v>
      </c>
      <c r="B99" s="11" t="s">
        <v>144</v>
      </c>
      <c r="C99" s="11" t="s">
        <v>387</v>
      </c>
      <c r="D99" s="11">
        <v>1961</v>
      </c>
      <c r="E99" s="11"/>
      <c r="F99" s="11" t="s">
        <v>136</v>
      </c>
      <c r="G99" s="11">
        <v>2</v>
      </c>
      <c r="H99" s="11">
        <v>2</v>
      </c>
      <c r="I99" s="34">
        <v>390.3</v>
      </c>
      <c r="J99" s="44">
        <v>340.3</v>
      </c>
      <c r="K99" s="44">
        <v>290.3</v>
      </c>
      <c r="L99" s="35">
        <v>26</v>
      </c>
      <c r="M99" s="52">
        <v>9</v>
      </c>
      <c r="N99" s="34">
        <f>'таблица №5 виды ремонта (2025)'!E99</f>
        <v>200000</v>
      </c>
      <c r="O99" s="34">
        <v>0</v>
      </c>
      <c r="P99" s="34">
        <v>0</v>
      </c>
      <c r="Q99" s="34">
        <v>0</v>
      </c>
      <c r="R99" s="34">
        <f t="shared" si="16"/>
        <v>200000</v>
      </c>
      <c r="S99" s="67">
        <v>46022</v>
      </c>
    </row>
    <row r="100" spans="1:19" ht="33" customHeight="1" x14ac:dyDescent="0.25">
      <c r="A100" s="11">
        <f t="shared" si="18"/>
        <v>34</v>
      </c>
      <c r="B100" s="11" t="s">
        <v>149</v>
      </c>
      <c r="C100" s="40" t="s">
        <v>150</v>
      </c>
      <c r="D100" s="11">
        <v>1971</v>
      </c>
      <c r="E100" s="11"/>
      <c r="F100" s="11" t="s">
        <v>115</v>
      </c>
      <c r="G100" s="11">
        <v>9</v>
      </c>
      <c r="H100" s="11">
        <v>4</v>
      </c>
      <c r="I100" s="34">
        <v>10836</v>
      </c>
      <c r="J100" s="34">
        <v>8836</v>
      </c>
      <c r="K100" s="34">
        <v>8636</v>
      </c>
      <c r="L100" s="52">
        <v>440</v>
      </c>
      <c r="M100" s="52">
        <v>147</v>
      </c>
      <c r="N100" s="34">
        <f>'таблица №5 виды ремонта (2025)'!E100</f>
        <v>4143613.8209000002</v>
      </c>
      <c r="O100" s="34">
        <v>0</v>
      </c>
      <c r="P100" s="34">
        <v>0</v>
      </c>
      <c r="Q100" s="34">
        <v>0</v>
      </c>
      <c r="R100" s="34">
        <f t="shared" si="16"/>
        <v>4143613.8209000002</v>
      </c>
      <c r="S100" s="67">
        <v>46022</v>
      </c>
    </row>
    <row r="101" spans="1:19" ht="33" customHeight="1" x14ac:dyDescent="0.25">
      <c r="A101" s="11">
        <f t="shared" si="18"/>
        <v>35</v>
      </c>
      <c r="B101" s="11" t="s">
        <v>159</v>
      </c>
      <c r="C101" s="11" t="s">
        <v>388</v>
      </c>
      <c r="D101" s="11">
        <v>1973</v>
      </c>
      <c r="E101" s="11"/>
      <c r="F101" s="11" t="s">
        <v>136</v>
      </c>
      <c r="G101" s="11">
        <v>4</v>
      </c>
      <c r="H101" s="11">
        <v>2</v>
      </c>
      <c r="I101" s="34">
        <v>2463.5</v>
      </c>
      <c r="J101" s="34">
        <v>2213.5</v>
      </c>
      <c r="K101" s="34">
        <v>2013.5</v>
      </c>
      <c r="L101" s="52">
        <v>92</v>
      </c>
      <c r="M101" s="52">
        <v>31</v>
      </c>
      <c r="N101" s="34">
        <f>'таблица №5 виды ремонта (2025)'!E101</f>
        <v>3548144.26</v>
      </c>
      <c r="O101" s="34">
        <v>0</v>
      </c>
      <c r="P101" s="34">
        <v>0</v>
      </c>
      <c r="Q101" s="34">
        <v>0</v>
      </c>
      <c r="R101" s="34">
        <f t="shared" si="16"/>
        <v>3548144.26</v>
      </c>
      <c r="S101" s="67">
        <v>46022</v>
      </c>
    </row>
    <row r="102" spans="1:19" ht="33" customHeight="1" x14ac:dyDescent="0.25">
      <c r="A102" s="11">
        <f t="shared" si="18"/>
        <v>36</v>
      </c>
      <c r="B102" s="11" t="s">
        <v>134</v>
      </c>
      <c r="C102" s="11" t="s">
        <v>389</v>
      </c>
      <c r="D102" s="11">
        <v>1969</v>
      </c>
      <c r="E102" s="11"/>
      <c r="F102" s="11" t="s">
        <v>136</v>
      </c>
      <c r="G102" s="11">
        <v>2</v>
      </c>
      <c r="H102" s="11">
        <v>2</v>
      </c>
      <c r="I102" s="34">
        <v>769</v>
      </c>
      <c r="J102" s="44">
        <v>719</v>
      </c>
      <c r="K102" s="44">
        <v>669</v>
      </c>
      <c r="L102" s="35">
        <v>19</v>
      </c>
      <c r="M102" s="52">
        <v>8</v>
      </c>
      <c r="N102" s="34">
        <f>'таблица №5 виды ремонта (2025)'!E102</f>
        <v>200000</v>
      </c>
      <c r="O102" s="34">
        <v>0</v>
      </c>
      <c r="P102" s="34">
        <v>0</v>
      </c>
      <c r="Q102" s="34">
        <v>0</v>
      </c>
      <c r="R102" s="34">
        <f t="shared" si="16"/>
        <v>200000</v>
      </c>
      <c r="S102" s="67">
        <v>46022</v>
      </c>
    </row>
    <row r="103" spans="1:19" ht="33" customHeight="1" x14ac:dyDescent="0.25">
      <c r="A103" s="11">
        <f t="shared" si="18"/>
        <v>37</v>
      </c>
      <c r="B103" s="11" t="s">
        <v>134</v>
      </c>
      <c r="C103" s="11" t="s">
        <v>390</v>
      </c>
      <c r="D103" s="11">
        <v>1969</v>
      </c>
      <c r="E103" s="11"/>
      <c r="F103" s="11" t="s">
        <v>136</v>
      </c>
      <c r="G103" s="11">
        <v>2</v>
      </c>
      <c r="H103" s="11">
        <v>2</v>
      </c>
      <c r="I103" s="34">
        <v>769</v>
      </c>
      <c r="J103" s="44">
        <v>719</v>
      </c>
      <c r="K103" s="44">
        <v>669</v>
      </c>
      <c r="L103" s="35">
        <v>26</v>
      </c>
      <c r="M103" s="52">
        <v>9</v>
      </c>
      <c r="N103" s="34">
        <f>'таблица №5 виды ремонта (2025)'!E103</f>
        <v>200000</v>
      </c>
      <c r="O103" s="34">
        <v>0</v>
      </c>
      <c r="P103" s="34">
        <v>0</v>
      </c>
      <c r="Q103" s="34">
        <v>0</v>
      </c>
      <c r="R103" s="34">
        <f t="shared" si="16"/>
        <v>200000</v>
      </c>
      <c r="S103" s="67">
        <v>46022</v>
      </c>
    </row>
    <row r="104" spans="1:19" ht="33" customHeight="1" x14ac:dyDescent="0.25">
      <c r="A104" s="11">
        <f t="shared" si="18"/>
        <v>38</v>
      </c>
      <c r="B104" s="11" t="s">
        <v>134</v>
      </c>
      <c r="C104" s="11" t="s">
        <v>391</v>
      </c>
      <c r="D104" s="11">
        <v>1969</v>
      </c>
      <c r="E104" s="11"/>
      <c r="F104" s="11" t="s">
        <v>136</v>
      </c>
      <c r="G104" s="11">
        <v>2</v>
      </c>
      <c r="H104" s="11">
        <v>2</v>
      </c>
      <c r="I104" s="34">
        <v>769</v>
      </c>
      <c r="J104" s="44">
        <v>719</v>
      </c>
      <c r="K104" s="44">
        <v>669</v>
      </c>
      <c r="L104" s="35">
        <v>20</v>
      </c>
      <c r="M104" s="52">
        <v>8</v>
      </c>
      <c r="N104" s="34">
        <f>'таблица №5 виды ремонта (2025)'!E104</f>
        <v>200000</v>
      </c>
      <c r="O104" s="34">
        <v>0</v>
      </c>
      <c r="P104" s="34">
        <v>0</v>
      </c>
      <c r="Q104" s="34">
        <v>0</v>
      </c>
      <c r="R104" s="34">
        <f t="shared" si="16"/>
        <v>200000</v>
      </c>
      <c r="S104" s="67">
        <v>46022</v>
      </c>
    </row>
    <row r="105" spans="1:19" ht="33" customHeight="1" x14ac:dyDescent="0.25">
      <c r="A105" s="11">
        <f t="shared" si="18"/>
        <v>39</v>
      </c>
      <c r="B105" s="11" t="s">
        <v>134</v>
      </c>
      <c r="C105" s="11" t="s">
        <v>392</v>
      </c>
      <c r="D105" s="11">
        <v>1971</v>
      </c>
      <c r="E105" s="11"/>
      <c r="F105" s="11" t="s">
        <v>136</v>
      </c>
      <c r="G105" s="11">
        <v>2</v>
      </c>
      <c r="H105" s="11">
        <v>1</v>
      </c>
      <c r="I105" s="34">
        <v>744.6</v>
      </c>
      <c r="J105" s="44">
        <v>694.6</v>
      </c>
      <c r="K105" s="44">
        <v>644.6</v>
      </c>
      <c r="L105" s="35">
        <v>13</v>
      </c>
      <c r="M105" s="52">
        <v>8</v>
      </c>
      <c r="N105" s="34">
        <f>'таблица №5 виды ремонта (2025)'!E105</f>
        <v>200000</v>
      </c>
      <c r="O105" s="34">
        <v>0</v>
      </c>
      <c r="P105" s="34">
        <v>0</v>
      </c>
      <c r="Q105" s="34">
        <v>0</v>
      </c>
      <c r="R105" s="34">
        <f t="shared" si="16"/>
        <v>200000</v>
      </c>
      <c r="S105" s="67">
        <v>46022</v>
      </c>
    </row>
    <row r="106" spans="1:19" ht="33" customHeight="1" x14ac:dyDescent="0.25">
      <c r="A106" s="11">
        <f t="shared" si="18"/>
        <v>40</v>
      </c>
      <c r="B106" s="11" t="s">
        <v>134</v>
      </c>
      <c r="C106" s="11" t="s">
        <v>393</v>
      </c>
      <c r="D106" s="11">
        <v>1972</v>
      </c>
      <c r="E106" s="11"/>
      <c r="F106" s="11" t="s">
        <v>136</v>
      </c>
      <c r="G106" s="11">
        <v>2</v>
      </c>
      <c r="H106" s="11">
        <v>2</v>
      </c>
      <c r="I106" s="34">
        <v>781.3</v>
      </c>
      <c r="J106" s="44">
        <v>731.3</v>
      </c>
      <c r="K106" s="44">
        <v>681.3</v>
      </c>
      <c r="L106" s="35">
        <v>25</v>
      </c>
      <c r="M106" s="52">
        <v>9</v>
      </c>
      <c r="N106" s="34">
        <f>'таблица №5 виды ремонта (2025)'!E106</f>
        <v>200000</v>
      </c>
      <c r="O106" s="34">
        <v>0</v>
      </c>
      <c r="P106" s="34">
        <v>0</v>
      </c>
      <c r="Q106" s="34">
        <v>0</v>
      </c>
      <c r="R106" s="34">
        <f t="shared" si="16"/>
        <v>200000</v>
      </c>
      <c r="S106" s="67">
        <v>46022</v>
      </c>
    </row>
    <row r="107" spans="1:19" ht="33" customHeight="1" x14ac:dyDescent="0.25">
      <c r="A107" s="11">
        <f t="shared" si="18"/>
        <v>41</v>
      </c>
      <c r="B107" s="11" t="s">
        <v>134</v>
      </c>
      <c r="C107" s="11" t="s">
        <v>394</v>
      </c>
      <c r="D107" s="11">
        <v>1964</v>
      </c>
      <c r="E107" s="11"/>
      <c r="F107" s="11" t="s">
        <v>136</v>
      </c>
      <c r="G107" s="11">
        <v>2</v>
      </c>
      <c r="H107" s="11">
        <v>2</v>
      </c>
      <c r="I107" s="34">
        <v>672.5</v>
      </c>
      <c r="J107" s="44">
        <v>622.5</v>
      </c>
      <c r="K107" s="44">
        <v>572.5</v>
      </c>
      <c r="L107" s="52">
        <v>32</v>
      </c>
      <c r="M107" s="52">
        <v>11</v>
      </c>
      <c r="N107" s="34">
        <f>'таблица №5 виды ремонта (2025)'!E107</f>
        <v>846224.7095</v>
      </c>
      <c r="O107" s="34">
        <v>0</v>
      </c>
      <c r="P107" s="34">
        <v>0</v>
      </c>
      <c r="Q107" s="34">
        <v>0</v>
      </c>
      <c r="R107" s="34">
        <f t="shared" si="16"/>
        <v>846224.7095</v>
      </c>
      <c r="S107" s="67">
        <v>46022</v>
      </c>
    </row>
    <row r="108" spans="1:19" ht="33" customHeight="1" x14ac:dyDescent="0.25">
      <c r="A108" s="11">
        <f t="shared" si="18"/>
        <v>42</v>
      </c>
      <c r="B108" s="11" t="s">
        <v>134</v>
      </c>
      <c r="C108" s="11" t="s">
        <v>395</v>
      </c>
      <c r="D108" s="11">
        <v>1985</v>
      </c>
      <c r="E108" s="11"/>
      <c r="F108" s="11" t="s">
        <v>115</v>
      </c>
      <c r="G108" s="11">
        <v>2</v>
      </c>
      <c r="H108" s="11">
        <v>2</v>
      </c>
      <c r="I108" s="34">
        <v>955.7</v>
      </c>
      <c r="J108" s="44">
        <v>905.7</v>
      </c>
      <c r="K108" s="44">
        <v>855.7</v>
      </c>
      <c r="L108" s="52">
        <v>23</v>
      </c>
      <c r="M108" s="52">
        <v>8</v>
      </c>
      <c r="N108" s="34">
        <f>'таблица №5 виды ремонта (2025)'!E108</f>
        <v>846224.7095</v>
      </c>
      <c r="O108" s="34">
        <v>0</v>
      </c>
      <c r="P108" s="34">
        <v>0</v>
      </c>
      <c r="Q108" s="34">
        <v>0</v>
      </c>
      <c r="R108" s="34">
        <f t="shared" si="16"/>
        <v>846224.7095</v>
      </c>
      <c r="S108" s="67">
        <v>46022</v>
      </c>
    </row>
    <row r="109" spans="1:19" ht="33" customHeight="1" x14ac:dyDescent="0.25">
      <c r="A109" s="11">
        <f t="shared" si="18"/>
        <v>43</v>
      </c>
      <c r="B109" s="11" t="s">
        <v>134</v>
      </c>
      <c r="C109" s="11" t="s">
        <v>396</v>
      </c>
      <c r="D109" s="11">
        <v>1977</v>
      </c>
      <c r="E109" s="11"/>
      <c r="F109" s="11" t="s">
        <v>115</v>
      </c>
      <c r="G109" s="11">
        <v>2</v>
      </c>
      <c r="H109" s="11">
        <v>2</v>
      </c>
      <c r="I109" s="34">
        <v>795.9</v>
      </c>
      <c r="J109" s="44">
        <v>745.9</v>
      </c>
      <c r="K109" s="44">
        <v>695.9</v>
      </c>
      <c r="L109" s="52">
        <v>24</v>
      </c>
      <c r="M109" s="52">
        <v>8</v>
      </c>
      <c r="N109" s="34">
        <f>'таблица №5 виды ремонта (2025)'!E109</f>
        <v>846224.7095</v>
      </c>
      <c r="O109" s="34">
        <v>0</v>
      </c>
      <c r="P109" s="34">
        <v>0</v>
      </c>
      <c r="Q109" s="34">
        <v>0</v>
      </c>
      <c r="R109" s="34">
        <f t="shared" si="16"/>
        <v>846224.7095</v>
      </c>
      <c r="S109" s="67">
        <v>46022</v>
      </c>
    </row>
    <row r="110" spans="1:19" ht="33" customHeight="1" x14ac:dyDescent="0.25">
      <c r="A110" s="11">
        <f t="shared" si="18"/>
        <v>44</v>
      </c>
      <c r="B110" s="11" t="s">
        <v>134</v>
      </c>
      <c r="C110" s="11" t="s">
        <v>397</v>
      </c>
      <c r="D110" s="11">
        <v>1977</v>
      </c>
      <c r="E110" s="11"/>
      <c r="F110" s="11" t="s">
        <v>136</v>
      </c>
      <c r="G110" s="11">
        <v>2</v>
      </c>
      <c r="H110" s="11">
        <v>2</v>
      </c>
      <c r="I110" s="34">
        <v>803.3</v>
      </c>
      <c r="J110" s="44">
        <v>753.3</v>
      </c>
      <c r="K110" s="44">
        <v>703.3</v>
      </c>
      <c r="L110" s="52">
        <v>34</v>
      </c>
      <c r="M110" s="52">
        <v>12</v>
      </c>
      <c r="N110" s="34">
        <f>'таблица №5 виды ремонта (2025)'!E110</f>
        <v>846224.7095</v>
      </c>
      <c r="O110" s="34">
        <v>0</v>
      </c>
      <c r="P110" s="34">
        <v>0</v>
      </c>
      <c r="Q110" s="34">
        <v>0</v>
      </c>
      <c r="R110" s="34">
        <f t="shared" si="16"/>
        <v>846224.7095</v>
      </c>
      <c r="S110" s="67">
        <v>46022</v>
      </c>
    </row>
    <row r="111" spans="1:19" ht="33" customHeight="1" x14ac:dyDescent="0.25">
      <c r="A111" s="11">
        <f t="shared" si="18"/>
        <v>45</v>
      </c>
      <c r="B111" s="11" t="s">
        <v>134</v>
      </c>
      <c r="C111" s="11" t="s">
        <v>398</v>
      </c>
      <c r="D111" s="11">
        <v>1979</v>
      </c>
      <c r="E111" s="11"/>
      <c r="F111" s="11" t="s">
        <v>136</v>
      </c>
      <c r="G111" s="11">
        <v>2</v>
      </c>
      <c r="H111" s="11">
        <v>2</v>
      </c>
      <c r="I111" s="34">
        <v>793.5</v>
      </c>
      <c r="J111" s="44">
        <v>743.5</v>
      </c>
      <c r="K111" s="44">
        <v>693.5</v>
      </c>
      <c r="L111" s="52">
        <v>44</v>
      </c>
      <c r="M111" s="52">
        <v>15</v>
      </c>
      <c r="N111" s="34">
        <f>'таблица №5 виды ремонта (2025)'!E111</f>
        <v>174048.0086</v>
      </c>
      <c r="O111" s="34">
        <v>0</v>
      </c>
      <c r="P111" s="34">
        <v>0</v>
      </c>
      <c r="Q111" s="34">
        <v>0</v>
      </c>
      <c r="R111" s="34">
        <f t="shared" si="16"/>
        <v>174048.0086</v>
      </c>
      <c r="S111" s="67">
        <v>46022</v>
      </c>
    </row>
    <row r="112" spans="1:19" ht="33" customHeight="1" x14ac:dyDescent="0.25">
      <c r="A112" s="11">
        <f t="shared" si="18"/>
        <v>46</v>
      </c>
      <c r="B112" s="11" t="s">
        <v>134</v>
      </c>
      <c r="C112" s="11" t="s">
        <v>399</v>
      </c>
      <c r="D112" s="11">
        <v>1979</v>
      </c>
      <c r="E112" s="11"/>
      <c r="F112" s="11" t="s">
        <v>136</v>
      </c>
      <c r="G112" s="11">
        <v>2</v>
      </c>
      <c r="H112" s="11">
        <v>2</v>
      </c>
      <c r="I112" s="34">
        <v>774.6</v>
      </c>
      <c r="J112" s="44">
        <v>724.6</v>
      </c>
      <c r="K112" s="44">
        <v>674.6</v>
      </c>
      <c r="L112" s="52">
        <v>29</v>
      </c>
      <c r="M112" s="52">
        <v>10</v>
      </c>
      <c r="N112" s="34">
        <f>'таблица №5 виды ремонта (2025)'!E112</f>
        <v>174048.0086</v>
      </c>
      <c r="O112" s="34">
        <v>0</v>
      </c>
      <c r="P112" s="34">
        <v>0</v>
      </c>
      <c r="Q112" s="34">
        <v>0</v>
      </c>
      <c r="R112" s="34">
        <f t="shared" si="16"/>
        <v>174048.0086</v>
      </c>
      <c r="S112" s="67">
        <v>46022</v>
      </c>
    </row>
    <row r="113" spans="1:19" ht="33" customHeight="1" x14ac:dyDescent="0.25">
      <c r="A113" s="11">
        <f t="shared" si="18"/>
        <v>47</v>
      </c>
      <c r="B113" s="11" t="s">
        <v>134</v>
      </c>
      <c r="C113" s="11" t="s">
        <v>400</v>
      </c>
      <c r="D113" s="11">
        <v>1979</v>
      </c>
      <c r="E113" s="11"/>
      <c r="F113" s="11" t="s">
        <v>136</v>
      </c>
      <c r="G113" s="11">
        <v>2</v>
      </c>
      <c r="H113" s="11">
        <v>2</v>
      </c>
      <c r="I113" s="34">
        <v>774.1</v>
      </c>
      <c r="J113" s="44">
        <v>724.1</v>
      </c>
      <c r="K113" s="44">
        <v>674.1</v>
      </c>
      <c r="L113" s="52">
        <v>46</v>
      </c>
      <c r="M113" s="52">
        <v>15</v>
      </c>
      <c r="N113" s="34">
        <f>'таблица №5 виды ремонта (2025)'!E113</f>
        <v>174048.0086</v>
      </c>
      <c r="O113" s="34">
        <v>0</v>
      </c>
      <c r="P113" s="34">
        <v>0</v>
      </c>
      <c r="Q113" s="34">
        <v>0</v>
      </c>
      <c r="R113" s="34">
        <f t="shared" si="16"/>
        <v>174048.0086</v>
      </c>
      <c r="S113" s="67">
        <v>46022</v>
      </c>
    </row>
    <row r="114" spans="1:19" ht="33" customHeight="1" x14ac:dyDescent="0.25">
      <c r="A114" s="11">
        <f t="shared" si="18"/>
        <v>48</v>
      </c>
      <c r="B114" s="11" t="s">
        <v>134</v>
      </c>
      <c r="C114" s="11" t="s">
        <v>401</v>
      </c>
      <c r="D114" s="11">
        <v>1979</v>
      </c>
      <c r="E114" s="11"/>
      <c r="F114" s="11" t="s">
        <v>136</v>
      </c>
      <c r="G114" s="11">
        <v>2</v>
      </c>
      <c r="H114" s="11">
        <v>2</v>
      </c>
      <c r="I114" s="34">
        <v>785.1</v>
      </c>
      <c r="J114" s="44">
        <v>735.1</v>
      </c>
      <c r="K114" s="44">
        <v>685.1</v>
      </c>
      <c r="L114" s="52">
        <v>29</v>
      </c>
      <c r="M114" s="52">
        <v>9</v>
      </c>
      <c r="N114" s="34">
        <f>'таблица №5 виды ремонта (2025)'!E114</f>
        <v>174048.0086</v>
      </c>
      <c r="O114" s="34">
        <v>0</v>
      </c>
      <c r="P114" s="34">
        <v>0</v>
      </c>
      <c r="Q114" s="34">
        <v>0</v>
      </c>
      <c r="R114" s="34">
        <f t="shared" si="16"/>
        <v>174048.0086</v>
      </c>
      <c r="S114" s="67">
        <v>46022</v>
      </c>
    </row>
    <row r="115" spans="1:19" ht="33" customHeight="1" x14ac:dyDescent="0.25">
      <c r="A115" s="11">
        <f t="shared" si="18"/>
        <v>49</v>
      </c>
      <c r="B115" s="11" t="s">
        <v>134</v>
      </c>
      <c r="C115" s="11" t="s">
        <v>402</v>
      </c>
      <c r="D115" s="11">
        <v>1979</v>
      </c>
      <c r="E115" s="11"/>
      <c r="F115" s="11" t="s">
        <v>136</v>
      </c>
      <c r="G115" s="11">
        <v>2</v>
      </c>
      <c r="H115" s="11">
        <v>2</v>
      </c>
      <c r="I115" s="34">
        <v>792</v>
      </c>
      <c r="J115" s="44">
        <v>742</v>
      </c>
      <c r="K115" s="44">
        <v>692</v>
      </c>
      <c r="L115" s="52">
        <v>41</v>
      </c>
      <c r="M115" s="52">
        <v>13</v>
      </c>
      <c r="N115" s="34">
        <f>'таблица №5 виды ремонта (2025)'!E115</f>
        <v>174048.0086</v>
      </c>
      <c r="O115" s="34">
        <v>0</v>
      </c>
      <c r="P115" s="34">
        <v>0</v>
      </c>
      <c r="Q115" s="34">
        <v>0</v>
      </c>
      <c r="R115" s="34">
        <f t="shared" si="16"/>
        <v>174048.0086</v>
      </c>
      <c r="S115" s="67">
        <v>46022</v>
      </c>
    </row>
    <row r="116" spans="1:19" ht="33" customHeight="1" x14ac:dyDescent="0.25">
      <c r="A116" s="11">
        <f t="shared" si="18"/>
        <v>50</v>
      </c>
      <c r="B116" s="11" t="s">
        <v>134</v>
      </c>
      <c r="C116" s="11" t="s">
        <v>403</v>
      </c>
      <c r="D116" s="11">
        <v>1975</v>
      </c>
      <c r="E116" s="11"/>
      <c r="F116" s="11" t="s">
        <v>136</v>
      </c>
      <c r="G116" s="11">
        <v>3</v>
      </c>
      <c r="H116" s="11">
        <v>4</v>
      </c>
      <c r="I116" s="34">
        <v>2642.6</v>
      </c>
      <c r="J116" s="34">
        <v>2392.6</v>
      </c>
      <c r="K116" s="34">
        <v>2192.6</v>
      </c>
      <c r="L116" s="52">
        <v>111</v>
      </c>
      <c r="M116" s="52">
        <v>37</v>
      </c>
      <c r="N116" s="34">
        <f>'таблица №5 виды ремонта (2025)'!E116</f>
        <v>811756.46160000004</v>
      </c>
      <c r="O116" s="34">
        <v>0</v>
      </c>
      <c r="P116" s="34">
        <v>0</v>
      </c>
      <c r="Q116" s="34">
        <v>0</v>
      </c>
      <c r="R116" s="34">
        <f t="shared" si="16"/>
        <v>811756.46160000004</v>
      </c>
      <c r="S116" s="67">
        <v>46022</v>
      </c>
    </row>
    <row r="117" spans="1:19" ht="33" customHeight="1" x14ac:dyDescent="0.25">
      <c r="A117" s="11">
        <f t="shared" si="18"/>
        <v>51</v>
      </c>
      <c r="B117" s="11" t="s">
        <v>134</v>
      </c>
      <c r="C117" s="11" t="s">
        <v>404</v>
      </c>
      <c r="D117" s="11">
        <v>1986</v>
      </c>
      <c r="E117" s="11"/>
      <c r="F117" s="11" t="s">
        <v>115</v>
      </c>
      <c r="G117" s="11">
        <v>3</v>
      </c>
      <c r="H117" s="11">
        <v>2</v>
      </c>
      <c r="I117" s="34">
        <v>1220.5999999999999</v>
      </c>
      <c r="J117" s="34">
        <v>970.59999999999991</v>
      </c>
      <c r="K117" s="44">
        <v>920.59999999999991</v>
      </c>
      <c r="L117" s="52">
        <v>40</v>
      </c>
      <c r="M117" s="52">
        <v>13</v>
      </c>
      <c r="N117" s="34">
        <f>'таблица №5 виды ремонта (2025)'!E117</f>
        <v>236072.0129</v>
      </c>
      <c r="O117" s="34">
        <v>0</v>
      </c>
      <c r="P117" s="34">
        <v>0</v>
      </c>
      <c r="Q117" s="34">
        <v>0</v>
      </c>
      <c r="R117" s="34">
        <f t="shared" si="16"/>
        <v>236072.0129</v>
      </c>
      <c r="S117" s="67">
        <v>46022</v>
      </c>
    </row>
    <row r="118" spans="1:19" ht="33" customHeight="1" x14ac:dyDescent="0.25">
      <c r="A118" s="11">
        <f t="shared" si="18"/>
        <v>52</v>
      </c>
      <c r="B118" s="11" t="s">
        <v>134</v>
      </c>
      <c r="C118" s="11" t="s">
        <v>405</v>
      </c>
      <c r="D118" s="11">
        <v>1986</v>
      </c>
      <c r="E118" s="11"/>
      <c r="F118" s="11" t="s">
        <v>115</v>
      </c>
      <c r="G118" s="11">
        <v>3</v>
      </c>
      <c r="H118" s="11">
        <v>2</v>
      </c>
      <c r="I118" s="34">
        <v>1220.5999999999999</v>
      </c>
      <c r="J118" s="34">
        <v>970.59999999999991</v>
      </c>
      <c r="K118" s="44">
        <v>920.59999999999991</v>
      </c>
      <c r="L118" s="52">
        <v>29</v>
      </c>
      <c r="M118" s="52">
        <v>9</v>
      </c>
      <c r="N118" s="34">
        <f>'таблица №5 виды ремонта (2025)'!E118</f>
        <v>236072.0129</v>
      </c>
      <c r="O118" s="34">
        <v>0</v>
      </c>
      <c r="P118" s="34">
        <v>0</v>
      </c>
      <c r="Q118" s="34">
        <v>0</v>
      </c>
      <c r="R118" s="34">
        <f t="shared" si="16"/>
        <v>236072.0129</v>
      </c>
      <c r="S118" s="67">
        <v>46022</v>
      </c>
    </row>
    <row r="119" spans="1:19" ht="33" customHeight="1" x14ac:dyDescent="0.25">
      <c r="A119" s="11">
        <f t="shared" si="18"/>
        <v>53</v>
      </c>
      <c r="B119" s="11" t="s">
        <v>134</v>
      </c>
      <c r="C119" s="11" t="s">
        <v>406</v>
      </c>
      <c r="D119" s="11">
        <v>1986</v>
      </c>
      <c r="E119" s="11"/>
      <c r="F119" s="11" t="s">
        <v>115</v>
      </c>
      <c r="G119" s="11">
        <v>3</v>
      </c>
      <c r="H119" s="11">
        <v>2</v>
      </c>
      <c r="I119" s="34">
        <v>1220.5999999999999</v>
      </c>
      <c r="J119" s="34">
        <v>970.59999999999991</v>
      </c>
      <c r="K119" s="44">
        <v>920.59999999999991</v>
      </c>
      <c r="L119" s="52">
        <v>42</v>
      </c>
      <c r="M119" s="52">
        <v>14</v>
      </c>
      <c r="N119" s="34">
        <f>'таблица №5 виды ремонта (2025)'!E119</f>
        <v>236072.0129</v>
      </c>
      <c r="O119" s="34">
        <v>0</v>
      </c>
      <c r="P119" s="34">
        <v>0</v>
      </c>
      <c r="Q119" s="34">
        <v>0</v>
      </c>
      <c r="R119" s="34">
        <f t="shared" si="16"/>
        <v>236072.0129</v>
      </c>
      <c r="S119" s="67">
        <v>46022</v>
      </c>
    </row>
    <row r="120" spans="1:19" ht="33" customHeight="1" x14ac:dyDescent="0.25">
      <c r="A120" s="11">
        <f t="shared" si="18"/>
        <v>54</v>
      </c>
      <c r="B120" s="11" t="s">
        <v>134</v>
      </c>
      <c r="C120" s="11" t="s">
        <v>407</v>
      </c>
      <c r="D120" s="11">
        <v>1965</v>
      </c>
      <c r="E120" s="11"/>
      <c r="F120" s="11" t="s">
        <v>136</v>
      </c>
      <c r="G120" s="11">
        <v>2</v>
      </c>
      <c r="H120" s="11">
        <v>2</v>
      </c>
      <c r="I120" s="34">
        <v>772.8</v>
      </c>
      <c r="J120" s="44">
        <v>722.8</v>
      </c>
      <c r="K120" s="44">
        <v>672.8</v>
      </c>
      <c r="L120" s="52">
        <v>12</v>
      </c>
      <c r="M120" s="52">
        <v>8</v>
      </c>
      <c r="N120" s="34">
        <f>'таблица №5 виды ремонта (2025)'!E120</f>
        <v>455878.23080000002</v>
      </c>
      <c r="O120" s="34">
        <v>0</v>
      </c>
      <c r="P120" s="34">
        <v>0</v>
      </c>
      <c r="Q120" s="34">
        <v>0</v>
      </c>
      <c r="R120" s="34">
        <f t="shared" si="16"/>
        <v>455878.23080000002</v>
      </c>
      <c r="S120" s="67">
        <v>46022</v>
      </c>
    </row>
    <row r="121" spans="1:19" ht="33" customHeight="1" x14ac:dyDescent="0.25">
      <c r="A121" s="11">
        <f t="shared" si="18"/>
        <v>55</v>
      </c>
      <c r="B121" s="11" t="s">
        <v>134</v>
      </c>
      <c r="C121" s="11" t="s">
        <v>408</v>
      </c>
      <c r="D121" s="11">
        <v>1968</v>
      </c>
      <c r="E121" s="11"/>
      <c r="F121" s="11" t="s">
        <v>136</v>
      </c>
      <c r="G121" s="11">
        <v>2</v>
      </c>
      <c r="H121" s="11">
        <v>2</v>
      </c>
      <c r="I121" s="34">
        <v>785.9</v>
      </c>
      <c r="J121" s="44">
        <v>735.9</v>
      </c>
      <c r="K121" s="44">
        <v>685.9</v>
      </c>
      <c r="L121" s="52">
        <v>30</v>
      </c>
      <c r="M121" s="52">
        <v>10</v>
      </c>
      <c r="N121" s="34">
        <f>'таблица №5 виды ремонта (2025)'!E121</f>
        <v>455878.23080000002</v>
      </c>
      <c r="O121" s="34">
        <v>0</v>
      </c>
      <c r="P121" s="34">
        <v>0</v>
      </c>
      <c r="Q121" s="34">
        <v>0</v>
      </c>
      <c r="R121" s="34">
        <f t="shared" si="16"/>
        <v>455878.23080000002</v>
      </c>
      <c r="S121" s="67">
        <v>46022</v>
      </c>
    </row>
    <row r="122" spans="1:19" ht="33" customHeight="1" x14ac:dyDescent="0.25">
      <c r="A122" s="11">
        <f t="shared" si="18"/>
        <v>56</v>
      </c>
      <c r="B122" s="11" t="s">
        <v>134</v>
      </c>
      <c r="C122" s="11" t="s">
        <v>409</v>
      </c>
      <c r="D122" s="11">
        <v>1972</v>
      </c>
      <c r="E122" s="11"/>
      <c r="F122" s="11" t="s">
        <v>136</v>
      </c>
      <c r="G122" s="11">
        <v>2</v>
      </c>
      <c r="H122" s="11">
        <v>2</v>
      </c>
      <c r="I122" s="34">
        <v>786.2</v>
      </c>
      <c r="J122" s="44">
        <v>736.2</v>
      </c>
      <c r="K122" s="44">
        <v>686.2</v>
      </c>
      <c r="L122" s="52">
        <v>47</v>
      </c>
      <c r="M122" s="52">
        <v>15</v>
      </c>
      <c r="N122" s="34">
        <f>'таблица №5 виды ремонта (2025)'!E122</f>
        <v>455878.23080000002</v>
      </c>
      <c r="O122" s="34">
        <v>0</v>
      </c>
      <c r="P122" s="34">
        <v>0</v>
      </c>
      <c r="Q122" s="34">
        <v>0</v>
      </c>
      <c r="R122" s="34">
        <f t="shared" si="16"/>
        <v>455878.23080000002</v>
      </c>
      <c r="S122" s="67">
        <v>46022</v>
      </c>
    </row>
    <row r="123" spans="1:19" ht="33" customHeight="1" x14ac:dyDescent="0.25">
      <c r="A123" s="11">
        <f t="shared" si="18"/>
        <v>57</v>
      </c>
      <c r="B123" s="11" t="s">
        <v>134</v>
      </c>
      <c r="C123" s="11" t="s">
        <v>410</v>
      </c>
      <c r="D123" s="11">
        <v>1973</v>
      </c>
      <c r="E123" s="11"/>
      <c r="F123" s="11" t="s">
        <v>136</v>
      </c>
      <c r="G123" s="11">
        <v>2</v>
      </c>
      <c r="H123" s="11">
        <v>2</v>
      </c>
      <c r="I123" s="34">
        <v>783.5</v>
      </c>
      <c r="J123" s="44">
        <v>733.5</v>
      </c>
      <c r="K123" s="44">
        <v>683.5</v>
      </c>
      <c r="L123" s="52">
        <v>27</v>
      </c>
      <c r="M123" s="52">
        <v>9</v>
      </c>
      <c r="N123" s="34">
        <f>'таблица №5 виды ремонта (2025)'!E123</f>
        <v>455878.23080000002</v>
      </c>
      <c r="O123" s="34">
        <v>0</v>
      </c>
      <c r="P123" s="34">
        <v>0</v>
      </c>
      <c r="Q123" s="34">
        <v>0</v>
      </c>
      <c r="R123" s="34">
        <f t="shared" si="16"/>
        <v>455878.23080000002</v>
      </c>
      <c r="S123" s="67">
        <v>46022</v>
      </c>
    </row>
    <row r="124" spans="1:19" ht="33" customHeight="1" x14ac:dyDescent="0.25">
      <c r="A124" s="11">
        <f t="shared" ref="A124:A155" si="19">A123+1</f>
        <v>58</v>
      </c>
      <c r="B124" s="11" t="s">
        <v>149</v>
      </c>
      <c r="C124" s="11" t="s">
        <v>411</v>
      </c>
      <c r="D124" s="11">
        <v>1962</v>
      </c>
      <c r="E124" s="11"/>
      <c r="F124" s="11" t="s">
        <v>136</v>
      </c>
      <c r="G124" s="11">
        <v>2</v>
      </c>
      <c r="H124" s="11">
        <v>2</v>
      </c>
      <c r="I124" s="34">
        <v>536.29999999999995</v>
      </c>
      <c r="J124" s="44">
        <v>486.29999999999995</v>
      </c>
      <c r="K124" s="44">
        <v>436.29999999999995</v>
      </c>
      <c r="L124" s="52">
        <v>24</v>
      </c>
      <c r="M124" s="52">
        <v>8</v>
      </c>
      <c r="N124" s="34">
        <f>'таблица №5 виды ремонта (2025)'!E124</f>
        <v>846224.7095</v>
      </c>
      <c r="O124" s="34">
        <v>0</v>
      </c>
      <c r="P124" s="34">
        <v>0</v>
      </c>
      <c r="Q124" s="34">
        <v>0</v>
      </c>
      <c r="R124" s="34">
        <f t="shared" si="16"/>
        <v>846224.7095</v>
      </c>
      <c r="S124" s="67">
        <v>46022</v>
      </c>
    </row>
    <row r="125" spans="1:19" ht="33" customHeight="1" x14ac:dyDescent="0.25">
      <c r="A125" s="11">
        <f t="shared" si="19"/>
        <v>59</v>
      </c>
      <c r="B125" s="11" t="s">
        <v>149</v>
      </c>
      <c r="C125" s="11" t="s">
        <v>412</v>
      </c>
      <c r="D125" s="11">
        <v>1962</v>
      </c>
      <c r="E125" s="11"/>
      <c r="F125" s="11" t="s">
        <v>136</v>
      </c>
      <c r="G125" s="11">
        <v>5</v>
      </c>
      <c r="H125" s="11">
        <v>4</v>
      </c>
      <c r="I125" s="34">
        <v>4118.03</v>
      </c>
      <c r="J125" s="34">
        <v>3868.0299999999997</v>
      </c>
      <c r="K125" s="34">
        <v>3668.0299999999997</v>
      </c>
      <c r="L125" s="52">
        <v>30</v>
      </c>
      <c r="M125" s="52">
        <v>10</v>
      </c>
      <c r="N125" s="34">
        <f>'таблица №5 виды ремонта (2025)'!E125</f>
        <v>1495987.8088</v>
      </c>
      <c r="O125" s="34">
        <v>0</v>
      </c>
      <c r="P125" s="34">
        <v>0</v>
      </c>
      <c r="Q125" s="34">
        <v>0</v>
      </c>
      <c r="R125" s="34">
        <f t="shared" si="16"/>
        <v>1495987.8088</v>
      </c>
      <c r="S125" s="67">
        <v>46022</v>
      </c>
    </row>
    <row r="126" spans="1:19" ht="33" customHeight="1" x14ac:dyDescent="0.25">
      <c r="A126" s="11">
        <f t="shared" si="19"/>
        <v>60</v>
      </c>
      <c r="B126" s="11" t="s">
        <v>149</v>
      </c>
      <c r="C126" s="11" t="s">
        <v>413</v>
      </c>
      <c r="D126" s="11">
        <v>1961</v>
      </c>
      <c r="E126" s="11"/>
      <c r="F126" s="11" t="s">
        <v>136</v>
      </c>
      <c r="G126" s="11">
        <v>5</v>
      </c>
      <c r="H126" s="11">
        <v>4</v>
      </c>
      <c r="I126" s="34">
        <v>4154.1000000000004</v>
      </c>
      <c r="J126" s="34">
        <v>3904.1000000000004</v>
      </c>
      <c r="K126" s="34">
        <v>3704.1000000000004</v>
      </c>
      <c r="L126" s="52">
        <v>169</v>
      </c>
      <c r="M126" s="52">
        <v>56</v>
      </c>
      <c r="N126" s="34">
        <f>'таблица №5 виды ремонта (2025)'!E126</f>
        <v>3500307.0745000001</v>
      </c>
      <c r="O126" s="34">
        <v>0</v>
      </c>
      <c r="P126" s="34">
        <v>0</v>
      </c>
      <c r="Q126" s="34">
        <v>0</v>
      </c>
      <c r="R126" s="34">
        <f t="shared" ref="R126:R189" si="20">N126</f>
        <v>3500307.0745000001</v>
      </c>
      <c r="S126" s="67">
        <v>46022</v>
      </c>
    </row>
    <row r="127" spans="1:19" ht="33" customHeight="1" x14ac:dyDescent="0.25">
      <c r="A127" s="11">
        <f t="shared" si="19"/>
        <v>61</v>
      </c>
      <c r="B127" s="11" t="s">
        <v>142</v>
      </c>
      <c r="C127" s="11" t="s">
        <v>414</v>
      </c>
      <c r="D127" s="11">
        <v>1967</v>
      </c>
      <c r="E127" s="11"/>
      <c r="F127" s="11" t="s">
        <v>136</v>
      </c>
      <c r="G127" s="11">
        <v>9</v>
      </c>
      <c r="H127" s="11">
        <v>1</v>
      </c>
      <c r="I127" s="34">
        <v>2773.45</v>
      </c>
      <c r="J127" s="34">
        <v>2523.4499999999998</v>
      </c>
      <c r="K127" s="34">
        <v>2323.4499999999998</v>
      </c>
      <c r="L127" s="52">
        <v>109</v>
      </c>
      <c r="M127" s="52">
        <v>36</v>
      </c>
      <c r="N127" s="34">
        <f>'таблица №5 виды ремонта (2025)'!E127</f>
        <v>6559741.0737399999</v>
      </c>
      <c r="O127" s="34">
        <v>0</v>
      </c>
      <c r="P127" s="34">
        <v>0</v>
      </c>
      <c r="Q127" s="34">
        <v>0</v>
      </c>
      <c r="R127" s="34">
        <f t="shared" si="20"/>
        <v>6559741.0737399999</v>
      </c>
      <c r="S127" s="67">
        <v>46022</v>
      </c>
    </row>
    <row r="128" spans="1:19" ht="33" customHeight="1" x14ac:dyDescent="0.25">
      <c r="A128" s="11">
        <f t="shared" si="19"/>
        <v>62</v>
      </c>
      <c r="B128" s="11" t="s">
        <v>139</v>
      </c>
      <c r="C128" s="11" t="s">
        <v>415</v>
      </c>
      <c r="D128" s="40">
        <v>1960</v>
      </c>
      <c r="E128" s="40"/>
      <c r="F128" s="11" t="s">
        <v>136</v>
      </c>
      <c r="G128" s="40">
        <v>2</v>
      </c>
      <c r="H128" s="40">
        <v>2</v>
      </c>
      <c r="I128" s="34">
        <v>673.2</v>
      </c>
      <c r="J128" s="44">
        <v>623.20000000000005</v>
      </c>
      <c r="K128" s="44">
        <v>573.20000000000005</v>
      </c>
      <c r="L128" s="52">
        <v>30</v>
      </c>
      <c r="M128" s="52">
        <v>10</v>
      </c>
      <c r="N128" s="34">
        <f>'таблица №5 виды ремонта (2025)'!E128</f>
        <v>220116.21280000001</v>
      </c>
      <c r="O128" s="34">
        <v>0</v>
      </c>
      <c r="P128" s="34">
        <v>0</v>
      </c>
      <c r="Q128" s="34">
        <v>0</v>
      </c>
      <c r="R128" s="34">
        <f t="shared" si="20"/>
        <v>220116.21280000001</v>
      </c>
      <c r="S128" s="67">
        <v>46022</v>
      </c>
    </row>
    <row r="129" spans="1:19" ht="33" customHeight="1" x14ac:dyDescent="0.25">
      <c r="A129" s="11">
        <f t="shared" si="19"/>
        <v>63</v>
      </c>
      <c r="B129" s="11" t="s">
        <v>139</v>
      </c>
      <c r="C129" s="11" t="s">
        <v>416</v>
      </c>
      <c r="D129" s="40">
        <v>1970</v>
      </c>
      <c r="E129" s="40"/>
      <c r="F129" s="11" t="s">
        <v>136</v>
      </c>
      <c r="G129" s="40">
        <v>2</v>
      </c>
      <c r="H129" s="40">
        <v>2</v>
      </c>
      <c r="I129" s="34">
        <v>622</v>
      </c>
      <c r="J129" s="44">
        <v>572</v>
      </c>
      <c r="K129" s="44">
        <v>522</v>
      </c>
      <c r="L129" s="52">
        <v>30</v>
      </c>
      <c r="M129" s="52">
        <v>10</v>
      </c>
      <c r="N129" s="34">
        <f>'таблица №5 виды ремонта (2025)'!E129</f>
        <v>2960627.8115599998</v>
      </c>
      <c r="O129" s="34">
        <v>0</v>
      </c>
      <c r="P129" s="34">
        <v>0</v>
      </c>
      <c r="Q129" s="34">
        <v>0</v>
      </c>
      <c r="R129" s="34">
        <f t="shared" si="20"/>
        <v>2960627.8115599998</v>
      </c>
      <c r="S129" s="67">
        <v>46022</v>
      </c>
    </row>
    <row r="130" spans="1:19" ht="33" customHeight="1" x14ac:dyDescent="0.25">
      <c r="A130" s="11">
        <f t="shared" si="19"/>
        <v>64</v>
      </c>
      <c r="B130" s="11" t="s">
        <v>139</v>
      </c>
      <c r="C130" s="11" t="s">
        <v>417</v>
      </c>
      <c r="D130" s="40">
        <v>1970</v>
      </c>
      <c r="E130" s="40"/>
      <c r="F130" s="11" t="s">
        <v>136</v>
      </c>
      <c r="G130" s="40">
        <v>5</v>
      </c>
      <c r="H130" s="40">
        <v>4</v>
      </c>
      <c r="I130" s="34">
        <v>3228.4</v>
      </c>
      <c r="J130" s="34">
        <v>2978.4</v>
      </c>
      <c r="K130" s="34">
        <v>2778.4</v>
      </c>
      <c r="L130" s="52">
        <v>152</v>
      </c>
      <c r="M130" s="52">
        <v>51</v>
      </c>
      <c r="N130" s="34">
        <f>'таблица №5 виды ремонта (2025)'!E130</f>
        <v>6980066.2180000003</v>
      </c>
      <c r="O130" s="34">
        <v>0</v>
      </c>
      <c r="P130" s="34">
        <v>0</v>
      </c>
      <c r="Q130" s="34">
        <v>0</v>
      </c>
      <c r="R130" s="34">
        <f t="shared" si="20"/>
        <v>6980066.2180000003</v>
      </c>
      <c r="S130" s="67">
        <v>46022</v>
      </c>
    </row>
    <row r="131" spans="1:19" ht="33" customHeight="1" x14ac:dyDescent="0.25">
      <c r="A131" s="11">
        <f t="shared" si="19"/>
        <v>65</v>
      </c>
      <c r="B131" s="11" t="s">
        <v>139</v>
      </c>
      <c r="C131" s="11" t="s">
        <v>418</v>
      </c>
      <c r="D131" s="40">
        <v>1962</v>
      </c>
      <c r="E131" s="40"/>
      <c r="F131" s="11" t="s">
        <v>136</v>
      </c>
      <c r="G131" s="40">
        <v>2</v>
      </c>
      <c r="H131" s="40">
        <v>2</v>
      </c>
      <c r="I131" s="34">
        <v>677.4</v>
      </c>
      <c r="J131" s="44">
        <v>627.4</v>
      </c>
      <c r="K131" s="44">
        <v>577.4</v>
      </c>
      <c r="L131" s="52">
        <v>30</v>
      </c>
      <c r="M131" s="52">
        <v>10</v>
      </c>
      <c r="N131" s="34">
        <f>'таблица №5 виды ремонта (2025)'!E131</f>
        <v>2960627.8115599998</v>
      </c>
      <c r="O131" s="34">
        <v>0</v>
      </c>
      <c r="P131" s="34">
        <v>0</v>
      </c>
      <c r="Q131" s="34">
        <v>0</v>
      </c>
      <c r="R131" s="34">
        <f t="shared" si="20"/>
        <v>2960627.8115599998</v>
      </c>
      <c r="S131" s="67">
        <v>46022</v>
      </c>
    </row>
    <row r="132" spans="1:19" ht="33" customHeight="1" x14ac:dyDescent="0.25">
      <c r="A132" s="11">
        <f t="shared" si="19"/>
        <v>66</v>
      </c>
      <c r="B132" s="11" t="s">
        <v>149</v>
      </c>
      <c r="C132" s="11" t="s">
        <v>419</v>
      </c>
      <c r="D132" s="11">
        <v>1917</v>
      </c>
      <c r="E132" s="11"/>
      <c r="F132" s="11" t="s">
        <v>165</v>
      </c>
      <c r="G132" s="11" t="s">
        <v>376</v>
      </c>
      <c r="H132" s="11">
        <v>1</v>
      </c>
      <c r="I132" s="34">
        <v>205.98</v>
      </c>
      <c r="J132" s="44">
        <v>155.97999999999999</v>
      </c>
      <c r="K132" s="44">
        <v>105.97999999999999</v>
      </c>
      <c r="L132" s="35">
        <v>10</v>
      </c>
      <c r="M132" s="52">
        <v>8</v>
      </c>
      <c r="N132" s="34">
        <f>'таблица №5 виды ремонта (2025)'!E132</f>
        <v>200000</v>
      </c>
      <c r="O132" s="34">
        <v>0</v>
      </c>
      <c r="P132" s="34">
        <v>0</v>
      </c>
      <c r="Q132" s="34">
        <v>0</v>
      </c>
      <c r="R132" s="34">
        <f t="shared" si="20"/>
        <v>200000</v>
      </c>
      <c r="S132" s="67">
        <v>46022</v>
      </c>
    </row>
    <row r="133" spans="1:19" ht="33" customHeight="1" x14ac:dyDescent="0.25">
      <c r="A133" s="11">
        <f t="shared" si="19"/>
        <v>67</v>
      </c>
      <c r="B133" s="11" t="s">
        <v>159</v>
      </c>
      <c r="C133" s="11" t="s">
        <v>420</v>
      </c>
      <c r="D133" s="11">
        <v>1951</v>
      </c>
      <c r="E133" s="11"/>
      <c r="F133" s="11" t="s">
        <v>136</v>
      </c>
      <c r="G133" s="11">
        <v>2</v>
      </c>
      <c r="H133" s="11">
        <v>1</v>
      </c>
      <c r="I133" s="34">
        <v>263.3</v>
      </c>
      <c r="J133" s="44">
        <v>213.3</v>
      </c>
      <c r="K133" s="44">
        <v>163.30000000000001</v>
      </c>
      <c r="L133" s="52">
        <v>15</v>
      </c>
      <c r="M133" s="52">
        <v>8</v>
      </c>
      <c r="N133" s="34">
        <f>'таблица №5 виды ремонта (2025)'!E133</f>
        <v>580816.473</v>
      </c>
      <c r="O133" s="34">
        <v>0</v>
      </c>
      <c r="P133" s="34">
        <v>0</v>
      </c>
      <c r="Q133" s="34">
        <v>0</v>
      </c>
      <c r="R133" s="34">
        <f t="shared" si="20"/>
        <v>580816.473</v>
      </c>
      <c r="S133" s="67">
        <v>46022</v>
      </c>
    </row>
    <row r="134" spans="1:19" ht="33" customHeight="1" x14ac:dyDescent="0.25">
      <c r="A134" s="11">
        <f t="shared" si="19"/>
        <v>68</v>
      </c>
      <c r="B134" s="11" t="s">
        <v>149</v>
      </c>
      <c r="C134" s="11" t="s">
        <v>421</v>
      </c>
      <c r="D134" s="11">
        <v>1958</v>
      </c>
      <c r="E134" s="11"/>
      <c r="F134" s="11" t="s">
        <v>136</v>
      </c>
      <c r="G134" s="11">
        <v>2</v>
      </c>
      <c r="H134" s="11">
        <v>2</v>
      </c>
      <c r="I134" s="34">
        <v>698.99</v>
      </c>
      <c r="J134" s="44">
        <v>648.99</v>
      </c>
      <c r="K134" s="44">
        <v>598.99</v>
      </c>
      <c r="L134" s="52">
        <v>28</v>
      </c>
      <c r="M134" s="52">
        <v>9</v>
      </c>
      <c r="N134" s="34">
        <f>'таблица №5 виды ремонта (2025)'!E134</f>
        <v>220116.21280000001</v>
      </c>
      <c r="O134" s="34">
        <v>0</v>
      </c>
      <c r="P134" s="34">
        <v>0</v>
      </c>
      <c r="Q134" s="34">
        <v>0</v>
      </c>
      <c r="R134" s="34">
        <f t="shared" si="20"/>
        <v>220116.21280000001</v>
      </c>
      <c r="S134" s="67">
        <v>46022</v>
      </c>
    </row>
    <row r="135" spans="1:19" ht="33" customHeight="1" x14ac:dyDescent="0.25">
      <c r="A135" s="11">
        <f t="shared" si="19"/>
        <v>69</v>
      </c>
      <c r="B135" s="11" t="s">
        <v>149</v>
      </c>
      <c r="C135" s="11" t="s">
        <v>422</v>
      </c>
      <c r="D135" s="11">
        <v>1966</v>
      </c>
      <c r="E135" s="11"/>
      <c r="F135" s="11" t="s">
        <v>136</v>
      </c>
      <c r="G135" s="11">
        <v>2</v>
      </c>
      <c r="H135" s="11">
        <v>2</v>
      </c>
      <c r="I135" s="34">
        <v>717</v>
      </c>
      <c r="J135" s="44">
        <v>667</v>
      </c>
      <c r="K135" s="44">
        <v>617</v>
      </c>
      <c r="L135" s="52">
        <v>25</v>
      </c>
      <c r="M135" s="52">
        <v>8</v>
      </c>
      <c r="N135" s="34">
        <f>'таблица №5 виды ремонта (2025)'!E135</f>
        <v>220116.21280000001</v>
      </c>
      <c r="O135" s="34">
        <v>0</v>
      </c>
      <c r="P135" s="34">
        <v>0</v>
      </c>
      <c r="Q135" s="34">
        <v>0</v>
      </c>
      <c r="R135" s="34">
        <f t="shared" si="20"/>
        <v>220116.21280000001</v>
      </c>
      <c r="S135" s="67">
        <v>46022</v>
      </c>
    </row>
    <row r="136" spans="1:19" ht="33" customHeight="1" x14ac:dyDescent="0.25">
      <c r="A136" s="11">
        <f t="shared" si="19"/>
        <v>70</v>
      </c>
      <c r="B136" s="11" t="s">
        <v>159</v>
      </c>
      <c r="C136" s="11" t="s">
        <v>423</v>
      </c>
      <c r="D136" s="11">
        <v>1959</v>
      </c>
      <c r="E136" s="11"/>
      <c r="F136" s="11" t="s">
        <v>136</v>
      </c>
      <c r="G136" s="11">
        <v>2</v>
      </c>
      <c r="H136" s="11">
        <v>1</v>
      </c>
      <c r="I136" s="34">
        <v>404.9</v>
      </c>
      <c r="J136" s="44">
        <v>354.9</v>
      </c>
      <c r="K136" s="44">
        <v>304.89999999999998</v>
      </c>
      <c r="L136" s="52">
        <v>22</v>
      </c>
      <c r="M136" s="52">
        <v>8</v>
      </c>
      <c r="N136" s="34">
        <f>'таблица №5 виды ремонта (2025)'!E136</f>
        <v>580816.473</v>
      </c>
      <c r="O136" s="34">
        <v>0</v>
      </c>
      <c r="P136" s="34">
        <v>0</v>
      </c>
      <c r="Q136" s="34">
        <v>0</v>
      </c>
      <c r="R136" s="34">
        <f t="shared" si="20"/>
        <v>580816.473</v>
      </c>
      <c r="S136" s="67">
        <v>46022</v>
      </c>
    </row>
    <row r="137" spans="1:19" ht="33" customHeight="1" x14ac:dyDescent="0.25">
      <c r="A137" s="11">
        <f t="shared" si="19"/>
        <v>71</v>
      </c>
      <c r="B137" s="11" t="s">
        <v>159</v>
      </c>
      <c r="C137" s="11" t="s">
        <v>424</v>
      </c>
      <c r="D137" s="11">
        <v>1959</v>
      </c>
      <c r="E137" s="11"/>
      <c r="F137" s="11" t="s">
        <v>136</v>
      </c>
      <c r="G137" s="11">
        <v>2</v>
      </c>
      <c r="H137" s="11">
        <v>1</v>
      </c>
      <c r="I137" s="34">
        <v>428</v>
      </c>
      <c r="J137" s="44">
        <v>378</v>
      </c>
      <c r="K137" s="44">
        <v>328</v>
      </c>
      <c r="L137" s="52">
        <v>20</v>
      </c>
      <c r="M137" s="52">
        <v>8</v>
      </c>
      <c r="N137" s="34">
        <f>'таблица №5 виды ремонта (2025)'!E137</f>
        <v>135058.10639999999</v>
      </c>
      <c r="O137" s="34">
        <v>0</v>
      </c>
      <c r="P137" s="34">
        <v>0</v>
      </c>
      <c r="Q137" s="34">
        <v>0</v>
      </c>
      <c r="R137" s="34">
        <f t="shared" si="20"/>
        <v>135058.10639999999</v>
      </c>
      <c r="S137" s="67">
        <v>46022</v>
      </c>
    </row>
    <row r="138" spans="1:19" ht="33" customHeight="1" x14ac:dyDescent="0.25">
      <c r="A138" s="11">
        <f t="shared" si="19"/>
        <v>72</v>
      </c>
      <c r="B138" s="11" t="s">
        <v>159</v>
      </c>
      <c r="C138" s="11" t="s">
        <v>425</v>
      </c>
      <c r="D138" s="11">
        <v>1952</v>
      </c>
      <c r="E138" s="11"/>
      <c r="F138" s="11" t="s">
        <v>136</v>
      </c>
      <c r="G138" s="11">
        <v>2</v>
      </c>
      <c r="H138" s="11">
        <v>2</v>
      </c>
      <c r="I138" s="34">
        <v>1392.37</v>
      </c>
      <c r="J138" s="34">
        <v>1142.3699999999999</v>
      </c>
      <c r="K138" s="34">
        <v>942.36999999999989</v>
      </c>
      <c r="L138" s="52">
        <v>34</v>
      </c>
      <c r="M138" s="52">
        <v>11</v>
      </c>
      <c r="N138" s="34">
        <f>'таблица №5 виды ремонта (2025)'!E138</f>
        <v>846224.7095</v>
      </c>
      <c r="O138" s="34">
        <v>0</v>
      </c>
      <c r="P138" s="34">
        <v>0</v>
      </c>
      <c r="Q138" s="34">
        <v>0</v>
      </c>
      <c r="R138" s="34">
        <f t="shared" si="20"/>
        <v>846224.7095</v>
      </c>
      <c r="S138" s="67">
        <v>46022</v>
      </c>
    </row>
    <row r="139" spans="1:19" ht="33" customHeight="1" x14ac:dyDescent="0.25">
      <c r="A139" s="11">
        <f t="shared" si="19"/>
        <v>73</v>
      </c>
      <c r="B139" s="11" t="s">
        <v>142</v>
      </c>
      <c r="C139" s="11" t="s">
        <v>207</v>
      </c>
      <c r="D139" s="11">
        <v>1910</v>
      </c>
      <c r="E139" s="11"/>
      <c r="F139" s="11" t="s">
        <v>136</v>
      </c>
      <c r="G139" s="11">
        <v>2</v>
      </c>
      <c r="H139" s="11">
        <v>1</v>
      </c>
      <c r="I139" s="34">
        <v>512.29999999999995</v>
      </c>
      <c r="J139" s="44">
        <v>462.29999999999995</v>
      </c>
      <c r="K139" s="44">
        <v>412.29999999999995</v>
      </c>
      <c r="L139" s="35">
        <v>10</v>
      </c>
      <c r="M139" s="52">
        <v>8</v>
      </c>
      <c r="N139" s="34">
        <f>'таблица №5 виды ремонта (2025)'!E139</f>
        <v>200000</v>
      </c>
      <c r="O139" s="34">
        <v>0</v>
      </c>
      <c r="P139" s="34">
        <v>0</v>
      </c>
      <c r="Q139" s="34">
        <v>0</v>
      </c>
      <c r="R139" s="34">
        <f t="shared" si="20"/>
        <v>200000</v>
      </c>
      <c r="S139" s="67">
        <v>46022</v>
      </c>
    </row>
    <row r="140" spans="1:19" ht="33" customHeight="1" x14ac:dyDescent="0.25">
      <c r="A140" s="11">
        <f t="shared" si="19"/>
        <v>74</v>
      </c>
      <c r="B140" s="11" t="s">
        <v>149</v>
      </c>
      <c r="C140" s="11" t="s">
        <v>426</v>
      </c>
      <c r="D140" s="11">
        <v>1953</v>
      </c>
      <c r="E140" s="11"/>
      <c r="F140" s="11" t="s">
        <v>172</v>
      </c>
      <c r="G140" s="11">
        <v>2</v>
      </c>
      <c r="H140" s="11">
        <v>2</v>
      </c>
      <c r="I140" s="34">
        <v>585.61</v>
      </c>
      <c r="J140" s="44">
        <v>535.61</v>
      </c>
      <c r="K140" s="44">
        <v>485.61</v>
      </c>
      <c r="L140" s="35">
        <v>27</v>
      </c>
      <c r="M140" s="52">
        <v>9</v>
      </c>
      <c r="N140" s="34">
        <f>'таблица №5 виды ремонта (2025)'!E140</f>
        <v>200000</v>
      </c>
      <c r="O140" s="34">
        <v>0</v>
      </c>
      <c r="P140" s="34">
        <v>0</v>
      </c>
      <c r="Q140" s="34">
        <v>0</v>
      </c>
      <c r="R140" s="34">
        <f t="shared" si="20"/>
        <v>200000</v>
      </c>
      <c r="S140" s="67">
        <v>46022</v>
      </c>
    </row>
    <row r="141" spans="1:19" ht="33" customHeight="1" x14ac:dyDescent="0.25">
      <c r="A141" s="11">
        <f t="shared" si="19"/>
        <v>75</v>
      </c>
      <c r="B141" s="11" t="s">
        <v>149</v>
      </c>
      <c r="C141" s="11" t="s">
        <v>427</v>
      </c>
      <c r="D141" s="11">
        <v>1953</v>
      </c>
      <c r="E141" s="11"/>
      <c r="F141" s="11" t="s">
        <v>165</v>
      </c>
      <c r="G141" s="11">
        <v>2</v>
      </c>
      <c r="H141" s="11">
        <v>2</v>
      </c>
      <c r="I141" s="34">
        <v>558.72</v>
      </c>
      <c r="J141" s="44">
        <v>508.72</v>
      </c>
      <c r="K141" s="44">
        <v>458.72</v>
      </c>
      <c r="L141" s="35">
        <v>29</v>
      </c>
      <c r="M141" s="52">
        <v>9</v>
      </c>
      <c r="N141" s="34">
        <f>'таблица №5 виды ремонта (2025)'!E141</f>
        <v>200000</v>
      </c>
      <c r="O141" s="34">
        <v>0</v>
      </c>
      <c r="P141" s="34">
        <v>0</v>
      </c>
      <c r="Q141" s="34">
        <v>0</v>
      </c>
      <c r="R141" s="34">
        <f t="shared" si="20"/>
        <v>200000</v>
      </c>
      <c r="S141" s="67">
        <v>46022</v>
      </c>
    </row>
    <row r="142" spans="1:19" ht="33" customHeight="1" x14ac:dyDescent="0.25">
      <c r="A142" s="11">
        <f t="shared" si="19"/>
        <v>76</v>
      </c>
      <c r="B142" s="11" t="s">
        <v>149</v>
      </c>
      <c r="C142" s="11" t="s">
        <v>428</v>
      </c>
      <c r="D142" s="11">
        <v>1954</v>
      </c>
      <c r="E142" s="11"/>
      <c r="F142" s="11" t="s">
        <v>172</v>
      </c>
      <c r="G142" s="11">
        <v>2</v>
      </c>
      <c r="H142" s="11">
        <v>2</v>
      </c>
      <c r="I142" s="34">
        <v>577.70000000000005</v>
      </c>
      <c r="J142" s="44">
        <v>527.70000000000005</v>
      </c>
      <c r="K142" s="44">
        <v>477.70000000000005</v>
      </c>
      <c r="L142" s="35">
        <v>31</v>
      </c>
      <c r="M142" s="52">
        <v>10</v>
      </c>
      <c r="N142" s="34">
        <f>'таблица №5 виды ремонта (2025)'!E142</f>
        <v>200000</v>
      </c>
      <c r="O142" s="34">
        <v>0</v>
      </c>
      <c r="P142" s="34">
        <v>0</v>
      </c>
      <c r="Q142" s="34">
        <v>0</v>
      </c>
      <c r="R142" s="34">
        <f t="shared" si="20"/>
        <v>200000</v>
      </c>
      <c r="S142" s="67">
        <v>46022</v>
      </c>
    </row>
    <row r="143" spans="1:19" ht="33" customHeight="1" x14ac:dyDescent="0.25">
      <c r="A143" s="11">
        <f t="shared" si="19"/>
        <v>77</v>
      </c>
      <c r="B143" s="11" t="s">
        <v>149</v>
      </c>
      <c r="C143" s="11" t="s">
        <v>429</v>
      </c>
      <c r="D143" s="11">
        <v>1954</v>
      </c>
      <c r="E143" s="11"/>
      <c r="F143" s="11" t="s">
        <v>172</v>
      </c>
      <c r="G143" s="11">
        <v>2</v>
      </c>
      <c r="H143" s="11">
        <v>2</v>
      </c>
      <c r="I143" s="34">
        <v>578.28</v>
      </c>
      <c r="J143" s="44">
        <v>528.28</v>
      </c>
      <c r="K143" s="44">
        <v>478.28</v>
      </c>
      <c r="L143" s="35">
        <v>25</v>
      </c>
      <c r="M143" s="52">
        <v>8</v>
      </c>
      <c r="N143" s="34">
        <f>'таблица №5 виды ремонта (2025)'!E143</f>
        <v>200000</v>
      </c>
      <c r="O143" s="34">
        <v>0</v>
      </c>
      <c r="P143" s="34">
        <v>0</v>
      </c>
      <c r="Q143" s="34">
        <v>0</v>
      </c>
      <c r="R143" s="34">
        <f t="shared" si="20"/>
        <v>200000</v>
      </c>
      <c r="S143" s="67">
        <v>46022</v>
      </c>
    </row>
    <row r="144" spans="1:19" ht="33" customHeight="1" x14ac:dyDescent="0.25">
      <c r="A144" s="11">
        <f t="shared" si="19"/>
        <v>78</v>
      </c>
      <c r="B144" s="11" t="s">
        <v>149</v>
      </c>
      <c r="C144" s="11" t="s">
        <v>430</v>
      </c>
      <c r="D144" s="11">
        <v>1951</v>
      </c>
      <c r="E144" s="11"/>
      <c r="F144" s="11" t="s">
        <v>172</v>
      </c>
      <c r="G144" s="11">
        <v>2</v>
      </c>
      <c r="H144" s="11">
        <v>2</v>
      </c>
      <c r="I144" s="34">
        <v>565.05999999999995</v>
      </c>
      <c r="J144" s="44">
        <v>515.05999999999995</v>
      </c>
      <c r="K144" s="44">
        <v>465.05999999999995</v>
      </c>
      <c r="L144" s="35">
        <v>25</v>
      </c>
      <c r="M144" s="52">
        <v>8</v>
      </c>
      <c r="N144" s="34">
        <f>'таблица №5 виды ремонта (2025)'!E144</f>
        <v>200000</v>
      </c>
      <c r="O144" s="34">
        <v>0</v>
      </c>
      <c r="P144" s="34">
        <v>0</v>
      </c>
      <c r="Q144" s="34">
        <v>0</v>
      </c>
      <c r="R144" s="34">
        <f t="shared" si="20"/>
        <v>200000</v>
      </c>
      <c r="S144" s="67">
        <v>46022</v>
      </c>
    </row>
    <row r="145" spans="1:19" ht="33" customHeight="1" x14ac:dyDescent="0.25">
      <c r="A145" s="11">
        <f t="shared" si="19"/>
        <v>79</v>
      </c>
      <c r="B145" s="11" t="s">
        <v>149</v>
      </c>
      <c r="C145" s="11" t="s">
        <v>431</v>
      </c>
      <c r="D145" s="11">
        <v>1952</v>
      </c>
      <c r="E145" s="11"/>
      <c r="F145" s="11" t="s">
        <v>172</v>
      </c>
      <c r="G145" s="11">
        <v>2</v>
      </c>
      <c r="H145" s="11">
        <v>2</v>
      </c>
      <c r="I145" s="34">
        <v>591.73</v>
      </c>
      <c r="J145" s="44">
        <v>541.73</v>
      </c>
      <c r="K145" s="44">
        <v>491.73</v>
      </c>
      <c r="L145" s="35">
        <v>26</v>
      </c>
      <c r="M145" s="52">
        <v>9</v>
      </c>
      <c r="N145" s="34">
        <f>'таблица №5 виды ремонта (2025)'!E145</f>
        <v>200000</v>
      </c>
      <c r="O145" s="34">
        <v>0</v>
      </c>
      <c r="P145" s="34">
        <v>0</v>
      </c>
      <c r="Q145" s="34">
        <v>0</v>
      </c>
      <c r="R145" s="34">
        <f t="shared" si="20"/>
        <v>200000</v>
      </c>
      <c r="S145" s="67">
        <v>46022</v>
      </c>
    </row>
    <row r="146" spans="1:19" ht="33" customHeight="1" x14ac:dyDescent="0.25">
      <c r="A146" s="11">
        <f t="shared" si="19"/>
        <v>80</v>
      </c>
      <c r="B146" s="11" t="s">
        <v>142</v>
      </c>
      <c r="C146" s="11" t="s">
        <v>432</v>
      </c>
      <c r="D146" s="11">
        <v>1961</v>
      </c>
      <c r="E146" s="11"/>
      <c r="F146" s="11" t="s">
        <v>136</v>
      </c>
      <c r="G146" s="11">
        <v>5</v>
      </c>
      <c r="H146" s="11">
        <v>2</v>
      </c>
      <c r="I146" s="34">
        <v>1714</v>
      </c>
      <c r="J146" s="34">
        <v>1464</v>
      </c>
      <c r="K146" s="34">
        <v>1264</v>
      </c>
      <c r="L146" s="52">
        <v>55</v>
      </c>
      <c r="M146" s="52">
        <v>18</v>
      </c>
      <c r="N146" s="34">
        <f>'таблица №5 виды ремонта (2025)'!E146</f>
        <v>1907857.6555000001</v>
      </c>
      <c r="O146" s="34">
        <v>0</v>
      </c>
      <c r="P146" s="34">
        <v>0</v>
      </c>
      <c r="Q146" s="34">
        <v>0</v>
      </c>
      <c r="R146" s="34">
        <f t="shared" si="20"/>
        <v>1907857.6555000001</v>
      </c>
      <c r="S146" s="67">
        <v>46022</v>
      </c>
    </row>
    <row r="147" spans="1:19" ht="33" customHeight="1" x14ac:dyDescent="0.25">
      <c r="A147" s="11">
        <f t="shared" si="19"/>
        <v>81</v>
      </c>
      <c r="B147" s="11" t="s">
        <v>142</v>
      </c>
      <c r="C147" s="11" t="s">
        <v>433</v>
      </c>
      <c r="D147" s="11">
        <v>1963</v>
      </c>
      <c r="E147" s="11"/>
      <c r="F147" s="11" t="s">
        <v>136</v>
      </c>
      <c r="G147" s="11">
        <v>5</v>
      </c>
      <c r="H147" s="11">
        <v>2</v>
      </c>
      <c r="I147" s="34">
        <v>1745</v>
      </c>
      <c r="J147" s="34">
        <v>1495</v>
      </c>
      <c r="K147" s="34">
        <v>1295</v>
      </c>
      <c r="L147" s="52">
        <v>48</v>
      </c>
      <c r="M147" s="52">
        <v>16</v>
      </c>
      <c r="N147" s="34">
        <f>'таблица №5 виды ремонта (2025)'!E147</f>
        <v>1907857.6555000001</v>
      </c>
      <c r="O147" s="34">
        <v>0</v>
      </c>
      <c r="P147" s="34">
        <v>0</v>
      </c>
      <c r="Q147" s="34">
        <v>0</v>
      </c>
      <c r="R147" s="34">
        <f t="shared" si="20"/>
        <v>1907857.6555000001</v>
      </c>
      <c r="S147" s="67">
        <v>46022</v>
      </c>
    </row>
    <row r="148" spans="1:19" ht="33" customHeight="1" x14ac:dyDescent="0.25">
      <c r="A148" s="11">
        <f t="shared" si="19"/>
        <v>82</v>
      </c>
      <c r="B148" s="11" t="s">
        <v>142</v>
      </c>
      <c r="C148" s="11" t="s">
        <v>434</v>
      </c>
      <c r="D148" s="11">
        <v>1960</v>
      </c>
      <c r="E148" s="11"/>
      <c r="F148" s="11" t="s">
        <v>136</v>
      </c>
      <c r="G148" s="11">
        <v>5</v>
      </c>
      <c r="H148" s="11">
        <v>4</v>
      </c>
      <c r="I148" s="34">
        <v>4148</v>
      </c>
      <c r="J148" s="34">
        <v>3898</v>
      </c>
      <c r="K148" s="34">
        <v>3698</v>
      </c>
      <c r="L148" s="52">
        <v>148</v>
      </c>
      <c r="M148" s="52">
        <v>49</v>
      </c>
      <c r="N148" s="34">
        <f>'таблица №5 виды ремонта (2025)'!E148</f>
        <v>1495987.8088</v>
      </c>
      <c r="O148" s="34">
        <v>0</v>
      </c>
      <c r="P148" s="34">
        <v>0</v>
      </c>
      <c r="Q148" s="34">
        <v>0</v>
      </c>
      <c r="R148" s="34">
        <f t="shared" si="20"/>
        <v>1495987.8088</v>
      </c>
      <c r="S148" s="67">
        <v>46022</v>
      </c>
    </row>
    <row r="149" spans="1:19" ht="33" customHeight="1" x14ac:dyDescent="0.25">
      <c r="A149" s="11">
        <f t="shared" si="19"/>
        <v>83</v>
      </c>
      <c r="B149" s="11" t="s">
        <v>142</v>
      </c>
      <c r="C149" s="11" t="s">
        <v>435</v>
      </c>
      <c r="D149" s="11">
        <v>1959</v>
      </c>
      <c r="E149" s="11"/>
      <c r="F149" s="11" t="s">
        <v>136</v>
      </c>
      <c r="G149" s="11">
        <v>3</v>
      </c>
      <c r="H149" s="11">
        <v>1</v>
      </c>
      <c r="I149" s="34">
        <v>682</v>
      </c>
      <c r="J149" s="44">
        <v>632</v>
      </c>
      <c r="K149" s="44">
        <v>582</v>
      </c>
      <c r="L149" s="52">
        <v>14</v>
      </c>
      <c r="M149" s="52">
        <v>8</v>
      </c>
      <c r="N149" s="34">
        <f>'таблица №5 виды ремонта (2025)'!E149</f>
        <v>815522.95759999997</v>
      </c>
      <c r="O149" s="34">
        <v>0</v>
      </c>
      <c r="P149" s="34">
        <v>0</v>
      </c>
      <c r="Q149" s="34">
        <v>0</v>
      </c>
      <c r="R149" s="34">
        <f t="shared" si="20"/>
        <v>815522.95759999997</v>
      </c>
      <c r="S149" s="67">
        <v>46022</v>
      </c>
    </row>
    <row r="150" spans="1:19" ht="33" customHeight="1" x14ac:dyDescent="0.25">
      <c r="A150" s="11">
        <f t="shared" si="19"/>
        <v>84</v>
      </c>
      <c r="B150" s="11" t="s">
        <v>149</v>
      </c>
      <c r="C150" s="11" t="s">
        <v>436</v>
      </c>
      <c r="D150" s="11" t="s">
        <v>437</v>
      </c>
      <c r="E150" s="11"/>
      <c r="F150" s="11" t="s">
        <v>165</v>
      </c>
      <c r="G150" s="11" t="s">
        <v>438</v>
      </c>
      <c r="H150" s="11">
        <v>1</v>
      </c>
      <c r="I150" s="34">
        <v>550.66999999999996</v>
      </c>
      <c r="J150" s="44">
        <v>500.66999999999996</v>
      </c>
      <c r="K150" s="44">
        <v>450.66999999999996</v>
      </c>
      <c r="L150" s="52">
        <v>31</v>
      </c>
      <c r="M150" s="52">
        <v>10</v>
      </c>
      <c r="N150" s="34">
        <f>'таблица №5 виды ремонта (2025)'!E150</f>
        <v>7360385.3810399994</v>
      </c>
      <c r="O150" s="34">
        <v>0</v>
      </c>
      <c r="P150" s="34">
        <v>0</v>
      </c>
      <c r="Q150" s="34">
        <v>0</v>
      </c>
      <c r="R150" s="34">
        <f t="shared" si="20"/>
        <v>7360385.3810399994</v>
      </c>
      <c r="S150" s="67">
        <v>46022</v>
      </c>
    </row>
    <row r="151" spans="1:19" ht="33" customHeight="1" x14ac:dyDescent="0.25">
      <c r="A151" s="11">
        <f t="shared" si="19"/>
        <v>85</v>
      </c>
      <c r="B151" s="11" t="s">
        <v>149</v>
      </c>
      <c r="C151" s="11" t="s">
        <v>439</v>
      </c>
      <c r="D151" s="11">
        <v>1887</v>
      </c>
      <c r="E151" s="11"/>
      <c r="F151" s="11" t="s">
        <v>165</v>
      </c>
      <c r="G151" s="11" t="s">
        <v>438</v>
      </c>
      <c r="H151" s="11">
        <v>1</v>
      </c>
      <c r="I151" s="34">
        <v>399.66</v>
      </c>
      <c r="J151" s="44">
        <v>349.66</v>
      </c>
      <c r="K151" s="44">
        <v>299.66000000000003</v>
      </c>
      <c r="L151" s="35">
        <v>33</v>
      </c>
      <c r="M151" s="52">
        <v>11</v>
      </c>
      <c r="N151" s="34">
        <f>'таблица №5 виды ремонта (2025)'!E151</f>
        <v>200000</v>
      </c>
      <c r="O151" s="34">
        <v>0</v>
      </c>
      <c r="P151" s="34">
        <v>0</v>
      </c>
      <c r="Q151" s="34">
        <v>0</v>
      </c>
      <c r="R151" s="34">
        <f t="shared" si="20"/>
        <v>200000</v>
      </c>
      <c r="S151" s="67">
        <v>46022</v>
      </c>
    </row>
    <row r="152" spans="1:19" ht="33" customHeight="1" x14ac:dyDescent="0.25">
      <c r="A152" s="11">
        <f t="shared" si="19"/>
        <v>86</v>
      </c>
      <c r="B152" s="11" t="s">
        <v>149</v>
      </c>
      <c r="C152" s="11" t="s">
        <v>440</v>
      </c>
      <c r="D152" s="11">
        <v>1917</v>
      </c>
      <c r="E152" s="11"/>
      <c r="F152" s="11" t="s">
        <v>136</v>
      </c>
      <c r="G152" s="11">
        <v>2</v>
      </c>
      <c r="H152" s="11">
        <v>2</v>
      </c>
      <c r="I152" s="34">
        <v>988</v>
      </c>
      <c r="J152" s="44">
        <v>938</v>
      </c>
      <c r="K152" s="44">
        <v>888</v>
      </c>
      <c r="L152" s="35">
        <v>43</v>
      </c>
      <c r="M152" s="52">
        <v>14</v>
      </c>
      <c r="N152" s="34">
        <f>'таблица №5 виды ремонта (2025)'!E152</f>
        <v>200000</v>
      </c>
      <c r="O152" s="34">
        <v>0</v>
      </c>
      <c r="P152" s="34">
        <v>0</v>
      </c>
      <c r="Q152" s="34">
        <v>0</v>
      </c>
      <c r="R152" s="34">
        <f t="shared" si="20"/>
        <v>200000</v>
      </c>
      <c r="S152" s="67">
        <v>46022</v>
      </c>
    </row>
    <row r="153" spans="1:19" ht="33" customHeight="1" x14ac:dyDescent="0.25">
      <c r="A153" s="11">
        <f t="shared" si="19"/>
        <v>87</v>
      </c>
      <c r="B153" s="11" t="s">
        <v>142</v>
      </c>
      <c r="C153" s="11" t="s">
        <v>441</v>
      </c>
      <c r="D153" s="11" t="s">
        <v>181</v>
      </c>
      <c r="E153" s="11"/>
      <c r="F153" s="11" t="s">
        <v>136</v>
      </c>
      <c r="G153" s="11">
        <v>2</v>
      </c>
      <c r="H153" s="11">
        <v>3</v>
      </c>
      <c r="I153" s="34">
        <v>728.64</v>
      </c>
      <c r="J153" s="44">
        <v>678.64</v>
      </c>
      <c r="K153" s="44">
        <v>628.64</v>
      </c>
      <c r="L153" s="35">
        <v>25</v>
      </c>
      <c r="M153" s="52">
        <v>8</v>
      </c>
      <c r="N153" s="34">
        <f>'таблица №5 виды ремонта (2025)'!E153</f>
        <v>200000</v>
      </c>
      <c r="O153" s="34">
        <v>0</v>
      </c>
      <c r="P153" s="34">
        <v>0</v>
      </c>
      <c r="Q153" s="34">
        <v>0</v>
      </c>
      <c r="R153" s="34">
        <f t="shared" si="20"/>
        <v>200000</v>
      </c>
      <c r="S153" s="67">
        <v>46022</v>
      </c>
    </row>
    <row r="154" spans="1:19" ht="33" customHeight="1" x14ac:dyDescent="0.25">
      <c r="A154" s="11">
        <f t="shared" si="19"/>
        <v>88</v>
      </c>
      <c r="B154" s="11" t="s">
        <v>159</v>
      </c>
      <c r="C154" s="11" t="s">
        <v>442</v>
      </c>
      <c r="D154" s="11">
        <v>1961</v>
      </c>
      <c r="E154" s="11"/>
      <c r="F154" s="11" t="s">
        <v>136</v>
      </c>
      <c r="G154" s="11">
        <v>5</v>
      </c>
      <c r="H154" s="11">
        <v>3</v>
      </c>
      <c r="I154" s="34">
        <v>4122</v>
      </c>
      <c r="J154" s="34">
        <v>3872</v>
      </c>
      <c r="K154" s="34">
        <v>3672</v>
      </c>
      <c r="L154" s="52">
        <v>199</v>
      </c>
      <c r="M154" s="52">
        <v>66</v>
      </c>
      <c r="N154" s="34">
        <f>'таблица №5 виды ремонта (2025)'!E154</f>
        <v>19775405.1624</v>
      </c>
      <c r="O154" s="34">
        <v>0</v>
      </c>
      <c r="P154" s="34">
        <v>0</v>
      </c>
      <c r="Q154" s="34">
        <v>0</v>
      </c>
      <c r="R154" s="34">
        <f t="shared" si="20"/>
        <v>19775405.1624</v>
      </c>
      <c r="S154" s="67">
        <v>46022</v>
      </c>
    </row>
    <row r="155" spans="1:19" ht="33" customHeight="1" x14ac:dyDescent="0.25">
      <c r="A155" s="11">
        <f t="shared" si="19"/>
        <v>89</v>
      </c>
      <c r="B155" s="11" t="s">
        <v>159</v>
      </c>
      <c r="C155" s="11" t="s">
        <v>443</v>
      </c>
      <c r="D155" s="11">
        <v>1965</v>
      </c>
      <c r="E155" s="11"/>
      <c r="F155" s="11" t="s">
        <v>136</v>
      </c>
      <c r="G155" s="11">
        <v>5</v>
      </c>
      <c r="H155" s="11">
        <v>3</v>
      </c>
      <c r="I155" s="34">
        <v>4075</v>
      </c>
      <c r="J155" s="34">
        <v>3825</v>
      </c>
      <c r="K155" s="34">
        <v>3625</v>
      </c>
      <c r="L155" s="52">
        <v>179</v>
      </c>
      <c r="M155" s="52">
        <v>60</v>
      </c>
      <c r="N155" s="34">
        <f>'таблица №5 виды ремонта (2025)'!E155</f>
        <v>16658244.718</v>
      </c>
      <c r="O155" s="34">
        <v>0</v>
      </c>
      <c r="P155" s="34">
        <v>0</v>
      </c>
      <c r="Q155" s="34">
        <v>0</v>
      </c>
      <c r="R155" s="34">
        <f t="shared" si="20"/>
        <v>16658244.718</v>
      </c>
      <c r="S155" s="67">
        <v>46022</v>
      </c>
    </row>
    <row r="156" spans="1:19" ht="33" customHeight="1" x14ac:dyDescent="0.25">
      <c r="A156" s="11">
        <f t="shared" ref="A156:A187" si="21">A155+1</f>
        <v>90</v>
      </c>
      <c r="B156" s="11" t="s">
        <v>139</v>
      </c>
      <c r="C156" s="11" t="s">
        <v>444</v>
      </c>
      <c r="D156" s="11" t="s">
        <v>445</v>
      </c>
      <c r="E156" s="11"/>
      <c r="F156" s="11" t="s">
        <v>136</v>
      </c>
      <c r="G156" s="11">
        <v>9</v>
      </c>
      <c r="H156" s="11">
        <v>1</v>
      </c>
      <c r="I156" s="34">
        <v>2361.4</v>
      </c>
      <c r="J156" s="34">
        <v>2111.4</v>
      </c>
      <c r="K156" s="34">
        <v>1911.4</v>
      </c>
      <c r="L156" s="52">
        <v>23</v>
      </c>
      <c r="M156" s="52">
        <v>7</v>
      </c>
      <c r="N156" s="34">
        <f>'таблица №5 виды ремонта (2025)'!E156</f>
        <v>3529812.6</v>
      </c>
      <c r="O156" s="34">
        <v>0</v>
      </c>
      <c r="P156" s="34">
        <v>0</v>
      </c>
      <c r="Q156" s="34">
        <v>0</v>
      </c>
      <c r="R156" s="34">
        <f t="shared" si="20"/>
        <v>3529812.6</v>
      </c>
      <c r="S156" s="67">
        <v>46022</v>
      </c>
    </row>
    <row r="157" spans="1:19" ht="33" customHeight="1" x14ac:dyDescent="0.25">
      <c r="A157" s="11">
        <f t="shared" si="21"/>
        <v>91</v>
      </c>
      <c r="B157" s="11" t="s">
        <v>139</v>
      </c>
      <c r="C157" s="11" t="s">
        <v>446</v>
      </c>
      <c r="D157" s="40">
        <v>1970</v>
      </c>
      <c r="E157" s="40"/>
      <c r="F157" s="11" t="s">
        <v>136</v>
      </c>
      <c r="G157" s="40">
        <v>6</v>
      </c>
      <c r="H157" s="40">
        <v>4</v>
      </c>
      <c r="I157" s="34">
        <v>3973.42</v>
      </c>
      <c r="J157" s="34">
        <v>3723.42</v>
      </c>
      <c r="K157" s="34">
        <v>3523.42</v>
      </c>
      <c r="L157" s="52">
        <v>160</v>
      </c>
      <c r="M157" s="52">
        <v>53</v>
      </c>
      <c r="N157" s="34">
        <f>'таблица №5 виды ремонта (2025)'!E157</f>
        <v>8054226.4817899996</v>
      </c>
      <c r="O157" s="34">
        <v>0</v>
      </c>
      <c r="P157" s="34">
        <v>0</v>
      </c>
      <c r="Q157" s="34">
        <v>0</v>
      </c>
      <c r="R157" s="34">
        <f t="shared" si="20"/>
        <v>8054226.4817899996</v>
      </c>
      <c r="S157" s="67">
        <v>46022</v>
      </c>
    </row>
    <row r="158" spans="1:19" ht="33" customHeight="1" x14ac:dyDescent="0.25">
      <c r="A158" s="11">
        <f t="shared" si="21"/>
        <v>92</v>
      </c>
      <c r="B158" s="11" t="s">
        <v>149</v>
      </c>
      <c r="C158" s="11" t="s">
        <v>447</v>
      </c>
      <c r="D158" s="11">
        <v>1917</v>
      </c>
      <c r="E158" s="11"/>
      <c r="F158" s="11" t="s">
        <v>172</v>
      </c>
      <c r="G158" s="11">
        <v>2</v>
      </c>
      <c r="H158" s="11">
        <v>1</v>
      </c>
      <c r="I158" s="34">
        <v>159.13</v>
      </c>
      <c r="J158" s="44">
        <v>109.13</v>
      </c>
      <c r="K158" s="44">
        <v>59.129999999999995</v>
      </c>
      <c r="L158" s="35">
        <v>16</v>
      </c>
      <c r="M158" s="52">
        <v>8</v>
      </c>
      <c r="N158" s="34">
        <f>'таблица №5 виды ремонта (2025)'!E158</f>
        <v>200000</v>
      </c>
      <c r="O158" s="34">
        <v>0</v>
      </c>
      <c r="P158" s="34">
        <v>0</v>
      </c>
      <c r="Q158" s="34">
        <v>0</v>
      </c>
      <c r="R158" s="34">
        <f t="shared" si="20"/>
        <v>200000</v>
      </c>
      <c r="S158" s="67">
        <v>46022</v>
      </c>
    </row>
    <row r="159" spans="1:19" ht="33" customHeight="1" x14ac:dyDescent="0.25">
      <c r="A159" s="11">
        <f t="shared" si="21"/>
        <v>93</v>
      </c>
      <c r="B159" s="11" t="s">
        <v>159</v>
      </c>
      <c r="C159" s="11" t="s">
        <v>448</v>
      </c>
      <c r="D159" s="11">
        <v>1953</v>
      </c>
      <c r="E159" s="11"/>
      <c r="F159" s="11" t="s">
        <v>449</v>
      </c>
      <c r="G159" s="11">
        <v>2</v>
      </c>
      <c r="H159" s="11">
        <v>2</v>
      </c>
      <c r="I159" s="34">
        <v>741.1</v>
      </c>
      <c r="J159" s="44">
        <v>691.1</v>
      </c>
      <c r="K159" s="44">
        <v>641.1</v>
      </c>
      <c r="L159" s="52">
        <v>31</v>
      </c>
      <c r="M159" s="52">
        <v>10</v>
      </c>
      <c r="N159" s="34">
        <f>'таблица №5 виды ремонта (2025)'!E159</f>
        <v>9196363.9335600007</v>
      </c>
      <c r="O159" s="34">
        <v>0</v>
      </c>
      <c r="P159" s="34">
        <v>0</v>
      </c>
      <c r="Q159" s="34">
        <v>0</v>
      </c>
      <c r="R159" s="34">
        <f t="shared" si="20"/>
        <v>9196363.9335600007</v>
      </c>
      <c r="S159" s="67">
        <v>46022</v>
      </c>
    </row>
    <row r="160" spans="1:19" ht="33" customHeight="1" x14ac:dyDescent="0.25">
      <c r="A160" s="11">
        <f t="shared" si="21"/>
        <v>94</v>
      </c>
      <c r="B160" s="11" t="s">
        <v>149</v>
      </c>
      <c r="C160" s="11" t="s">
        <v>450</v>
      </c>
      <c r="D160" s="11">
        <v>1904</v>
      </c>
      <c r="E160" s="11"/>
      <c r="F160" s="11" t="s">
        <v>165</v>
      </c>
      <c r="G160" s="11" t="s">
        <v>438</v>
      </c>
      <c r="H160" s="11">
        <v>1</v>
      </c>
      <c r="I160" s="34">
        <v>386.92</v>
      </c>
      <c r="J160" s="44">
        <v>336.92</v>
      </c>
      <c r="K160" s="44">
        <v>286.92</v>
      </c>
      <c r="L160" s="35">
        <v>29</v>
      </c>
      <c r="M160" s="52">
        <v>9</v>
      </c>
      <c r="N160" s="34">
        <f>'таблица №5 виды ремонта (2025)'!E160</f>
        <v>200000</v>
      </c>
      <c r="O160" s="34">
        <v>0</v>
      </c>
      <c r="P160" s="34">
        <v>0</v>
      </c>
      <c r="Q160" s="34">
        <v>0</v>
      </c>
      <c r="R160" s="34">
        <f t="shared" si="20"/>
        <v>200000</v>
      </c>
      <c r="S160" s="67">
        <v>46022</v>
      </c>
    </row>
    <row r="161" spans="1:19" ht="33" customHeight="1" x14ac:dyDescent="0.25">
      <c r="A161" s="11">
        <f t="shared" si="21"/>
        <v>95</v>
      </c>
      <c r="B161" s="11" t="s">
        <v>149</v>
      </c>
      <c r="C161" s="11" t="s">
        <v>451</v>
      </c>
      <c r="D161" s="11">
        <v>1917</v>
      </c>
      <c r="E161" s="11"/>
      <c r="F161" s="11" t="s">
        <v>165</v>
      </c>
      <c r="G161" s="11" t="s">
        <v>438</v>
      </c>
      <c r="H161" s="11">
        <v>1</v>
      </c>
      <c r="I161" s="34">
        <v>302.27999999999997</v>
      </c>
      <c r="J161" s="44">
        <v>252.27999999999997</v>
      </c>
      <c r="K161" s="44">
        <v>202.27999999999997</v>
      </c>
      <c r="L161" s="35">
        <v>24</v>
      </c>
      <c r="M161" s="52">
        <v>8</v>
      </c>
      <c r="N161" s="34">
        <f>'таблица №5 виды ремонта (2025)'!E161</f>
        <v>200000</v>
      </c>
      <c r="O161" s="34">
        <v>0</v>
      </c>
      <c r="P161" s="34">
        <v>0</v>
      </c>
      <c r="Q161" s="34">
        <v>0</v>
      </c>
      <c r="R161" s="34">
        <f t="shared" si="20"/>
        <v>200000</v>
      </c>
      <c r="S161" s="67">
        <v>46022</v>
      </c>
    </row>
    <row r="162" spans="1:19" ht="33" customHeight="1" x14ac:dyDescent="0.25">
      <c r="A162" s="11">
        <f t="shared" si="21"/>
        <v>96</v>
      </c>
      <c r="B162" s="11" t="s">
        <v>149</v>
      </c>
      <c r="C162" s="11" t="s">
        <v>452</v>
      </c>
      <c r="D162" s="11" t="s">
        <v>453</v>
      </c>
      <c r="E162" s="11"/>
      <c r="F162" s="11" t="s">
        <v>136</v>
      </c>
      <c r="G162" s="11">
        <v>10</v>
      </c>
      <c r="H162" s="11">
        <v>1</v>
      </c>
      <c r="I162" s="34">
        <v>2855.34</v>
      </c>
      <c r="J162" s="34">
        <v>2605.34</v>
      </c>
      <c r="K162" s="34">
        <v>2405.34</v>
      </c>
      <c r="L162" s="52">
        <v>101</v>
      </c>
      <c r="M162" s="52">
        <v>33</v>
      </c>
      <c r="N162" s="34">
        <f>'таблица №5 виды ремонта (2025)'!E162</f>
        <v>3529812.6</v>
      </c>
      <c r="O162" s="34">
        <v>0</v>
      </c>
      <c r="P162" s="34">
        <v>0</v>
      </c>
      <c r="Q162" s="34">
        <v>0</v>
      </c>
      <c r="R162" s="34">
        <f t="shared" si="20"/>
        <v>3529812.6</v>
      </c>
      <c r="S162" s="67">
        <v>46022</v>
      </c>
    </row>
    <row r="163" spans="1:19" ht="33" customHeight="1" x14ac:dyDescent="0.25">
      <c r="A163" s="11">
        <f t="shared" si="21"/>
        <v>97</v>
      </c>
      <c r="B163" s="11" t="s">
        <v>139</v>
      </c>
      <c r="C163" s="11" t="s">
        <v>454</v>
      </c>
      <c r="D163" s="11">
        <v>1917</v>
      </c>
      <c r="E163" s="11"/>
      <c r="F163" s="11" t="s">
        <v>136</v>
      </c>
      <c r="G163" s="11">
        <v>2</v>
      </c>
      <c r="H163" s="11">
        <v>2</v>
      </c>
      <c r="I163" s="34">
        <v>980.3</v>
      </c>
      <c r="J163" s="44">
        <v>930.3</v>
      </c>
      <c r="K163" s="44">
        <v>880.3</v>
      </c>
      <c r="L163" s="35">
        <v>23</v>
      </c>
      <c r="M163" s="52">
        <v>8</v>
      </c>
      <c r="N163" s="34">
        <f>'таблица №5 виды ремонта (2025)'!E163</f>
        <v>200000</v>
      </c>
      <c r="O163" s="34">
        <v>0</v>
      </c>
      <c r="P163" s="34">
        <v>0</v>
      </c>
      <c r="Q163" s="34">
        <v>0</v>
      </c>
      <c r="R163" s="34">
        <f t="shared" si="20"/>
        <v>200000</v>
      </c>
      <c r="S163" s="67">
        <v>46022</v>
      </c>
    </row>
    <row r="164" spans="1:19" ht="33" customHeight="1" x14ac:dyDescent="0.25">
      <c r="A164" s="11">
        <f t="shared" si="21"/>
        <v>98</v>
      </c>
      <c r="B164" s="11" t="s">
        <v>139</v>
      </c>
      <c r="C164" s="11" t="s">
        <v>455</v>
      </c>
      <c r="D164" s="40">
        <v>1960</v>
      </c>
      <c r="E164" s="40"/>
      <c r="F164" s="11" t="s">
        <v>136</v>
      </c>
      <c r="G164" s="40">
        <v>5</v>
      </c>
      <c r="H164" s="40">
        <v>2</v>
      </c>
      <c r="I164" s="34">
        <v>2630.34</v>
      </c>
      <c r="J164" s="34">
        <v>2380.34</v>
      </c>
      <c r="K164" s="34">
        <v>2180.34</v>
      </c>
      <c r="L164" s="52">
        <v>66</v>
      </c>
      <c r="M164" s="52">
        <v>22</v>
      </c>
      <c r="N164" s="34">
        <f>'таблица №5 виды ремонта (2025)'!E164</f>
        <v>1155755.3832</v>
      </c>
      <c r="O164" s="34">
        <v>0</v>
      </c>
      <c r="P164" s="34">
        <v>0</v>
      </c>
      <c r="Q164" s="34">
        <v>0</v>
      </c>
      <c r="R164" s="34">
        <f t="shared" si="20"/>
        <v>1155755.3832</v>
      </c>
      <c r="S164" s="67">
        <v>46022</v>
      </c>
    </row>
    <row r="165" spans="1:19" ht="33" customHeight="1" x14ac:dyDescent="0.25">
      <c r="A165" s="11">
        <f t="shared" si="21"/>
        <v>99</v>
      </c>
      <c r="B165" s="11" t="s">
        <v>142</v>
      </c>
      <c r="C165" s="11" t="s">
        <v>456</v>
      </c>
      <c r="D165" s="11">
        <v>1917</v>
      </c>
      <c r="E165" s="11"/>
      <c r="F165" s="11" t="s">
        <v>136</v>
      </c>
      <c r="G165" s="11">
        <v>2</v>
      </c>
      <c r="H165" s="11">
        <v>1</v>
      </c>
      <c r="I165" s="34">
        <v>248.28</v>
      </c>
      <c r="J165" s="44">
        <v>198.28</v>
      </c>
      <c r="K165" s="44">
        <v>148.28</v>
      </c>
      <c r="L165" s="35">
        <v>11</v>
      </c>
      <c r="M165" s="52">
        <v>8</v>
      </c>
      <c r="N165" s="34">
        <f>'таблица №5 виды ремонта (2025)'!E165</f>
        <v>200000</v>
      </c>
      <c r="O165" s="34">
        <v>0</v>
      </c>
      <c r="P165" s="34">
        <v>0</v>
      </c>
      <c r="Q165" s="34">
        <v>0</v>
      </c>
      <c r="R165" s="34">
        <f t="shared" si="20"/>
        <v>200000</v>
      </c>
      <c r="S165" s="67">
        <v>46022</v>
      </c>
    </row>
    <row r="166" spans="1:19" ht="33" customHeight="1" x14ac:dyDescent="0.25">
      <c r="A166" s="11">
        <f t="shared" si="21"/>
        <v>100</v>
      </c>
      <c r="B166" s="11" t="s">
        <v>149</v>
      </c>
      <c r="C166" s="11" t="s">
        <v>457</v>
      </c>
      <c r="D166" s="11">
        <v>1960</v>
      </c>
      <c r="E166" s="11"/>
      <c r="F166" s="11" t="s">
        <v>136</v>
      </c>
      <c r="G166" s="11">
        <v>5</v>
      </c>
      <c r="H166" s="11">
        <v>3</v>
      </c>
      <c r="I166" s="34">
        <v>2720.89</v>
      </c>
      <c r="J166" s="34">
        <v>2470.89</v>
      </c>
      <c r="K166" s="34">
        <v>2270.89</v>
      </c>
      <c r="L166" s="52">
        <v>66</v>
      </c>
      <c r="M166" s="52">
        <v>22</v>
      </c>
      <c r="N166" s="34">
        <f>'таблица №5 виды ремонта (2025)'!E166</f>
        <v>1325871.5959999999</v>
      </c>
      <c r="O166" s="34">
        <v>0</v>
      </c>
      <c r="P166" s="34">
        <v>0</v>
      </c>
      <c r="Q166" s="34">
        <v>0</v>
      </c>
      <c r="R166" s="34">
        <f t="shared" si="20"/>
        <v>1325871.5959999999</v>
      </c>
      <c r="S166" s="67">
        <v>46022</v>
      </c>
    </row>
    <row r="167" spans="1:19" ht="33" customHeight="1" x14ac:dyDescent="0.25">
      <c r="A167" s="11">
        <f t="shared" si="21"/>
        <v>101</v>
      </c>
      <c r="B167" s="11" t="s">
        <v>149</v>
      </c>
      <c r="C167" s="11" t="s">
        <v>458</v>
      </c>
      <c r="D167" s="11">
        <v>1968</v>
      </c>
      <c r="E167" s="11"/>
      <c r="F167" s="11" t="s">
        <v>136</v>
      </c>
      <c r="G167" s="11">
        <v>5</v>
      </c>
      <c r="H167" s="11">
        <v>3</v>
      </c>
      <c r="I167" s="34">
        <v>2743.59</v>
      </c>
      <c r="J167" s="34">
        <v>2493.59</v>
      </c>
      <c r="K167" s="34">
        <v>2293.59</v>
      </c>
      <c r="L167" s="52">
        <v>48</v>
      </c>
      <c r="M167" s="52">
        <v>16</v>
      </c>
      <c r="N167" s="34">
        <f>'таблица №5 виды ремонта (2025)'!E167</f>
        <v>1325871.5959999999</v>
      </c>
      <c r="O167" s="34">
        <v>0</v>
      </c>
      <c r="P167" s="34">
        <v>0</v>
      </c>
      <c r="Q167" s="34">
        <v>0</v>
      </c>
      <c r="R167" s="34">
        <f t="shared" si="20"/>
        <v>1325871.5959999999</v>
      </c>
      <c r="S167" s="67">
        <v>46022</v>
      </c>
    </row>
    <row r="168" spans="1:19" ht="33" customHeight="1" x14ac:dyDescent="0.25">
      <c r="A168" s="11">
        <f t="shared" si="21"/>
        <v>102</v>
      </c>
      <c r="B168" s="11" t="s">
        <v>146</v>
      </c>
      <c r="C168" s="11" t="s">
        <v>459</v>
      </c>
      <c r="D168" s="11">
        <v>1917</v>
      </c>
      <c r="E168" s="11"/>
      <c r="F168" s="11" t="s">
        <v>136</v>
      </c>
      <c r="G168" s="11">
        <v>2</v>
      </c>
      <c r="H168" s="11">
        <v>5</v>
      </c>
      <c r="I168" s="34">
        <v>177.4</v>
      </c>
      <c r="J168" s="44">
        <v>127.4</v>
      </c>
      <c r="K168" s="44">
        <v>77.400000000000006</v>
      </c>
      <c r="L168" s="35">
        <v>14</v>
      </c>
      <c r="M168" s="52">
        <v>8</v>
      </c>
      <c r="N168" s="34">
        <f>'таблица №5 виды ремонта (2025)'!E168</f>
        <v>200000</v>
      </c>
      <c r="O168" s="34">
        <v>0</v>
      </c>
      <c r="P168" s="34">
        <v>0</v>
      </c>
      <c r="Q168" s="34">
        <v>0</v>
      </c>
      <c r="R168" s="34">
        <f t="shared" si="20"/>
        <v>200000</v>
      </c>
      <c r="S168" s="67">
        <v>46022</v>
      </c>
    </row>
    <row r="169" spans="1:19" ht="33" customHeight="1" x14ac:dyDescent="0.25">
      <c r="A169" s="11">
        <f t="shared" si="21"/>
        <v>103</v>
      </c>
      <c r="B169" s="11" t="s">
        <v>142</v>
      </c>
      <c r="C169" s="11" t="s">
        <v>460</v>
      </c>
      <c r="D169" s="11">
        <v>1917</v>
      </c>
      <c r="E169" s="11"/>
      <c r="F169" s="11" t="s">
        <v>165</v>
      </c>
      <c r="G169" s="11">
        <v>2</v>
      </c>
      <c r="H169" s="11">
        <v>1</v>
      </c>
      <c r="I169" s="34">
        <v>356.6</v>
      </c>
      <c r="J169" s="44">
        <v>306.60000000000002</v>
      </c>
      <c r="K169" s="44">
        <v>256.60000000000002</v>
      </c>
      <c r="L169" s="35">
        <v>12</v>
      </c>
      <c r="M169" s="52">
        <v>8</v>
      </c>
      <c r="N169" s="34">
        <f>'таблица №5 виды ремонта (2025)'!E169</f>
        <v>200000</v>
      </c>
      <c r="O169" s="34">
        <v>0</v>
      </c>
      <c r="P169" s="34">
        <v>0</v>
      </c>
      <c r="Q169" s="34">
        <v>0</v>
      </c>
      <c r="R169" s="34">
        <f t="shared" si="20"/>
        <v>200000</v>
      </c>
      <c r="S169" s="67">
        <v>46022</v>
      </c>
    </row>
    <row r="170" spans="1:19" ht="33" customHeight="1" x14ac:dyDescent="0.25">
      <c r="A170" s="11">
        <f t="shared" si="21"/>
        <v>104</v>
      </c>
      <c r="B170" s="11" t="s">
        <v>159</v>
      </c>
      <c r="C170" s="11" t="s">
        <v>461</v>
      </c>
      <c r="D170" s="11">
        <v>1970</v>
      </c>
      <c r="E170" s="11"/>
      <c r="F170" s="11" t="s">
        <v>136</v>
      </c>
      <c r="G170" s="11">
        <v>2</v>
      </c>
      <c r="H170" s="11">
        <v>1</v>
      </c>
      <c r="I170" s="34">
        <v>986.06</v>
      </c>
      <c r="J170" s="44">
        <v>936.06</v>
      </c>
      <c r="K170" s="44">
        <v>886.06</v>
      </c>
      <c r="L170" s="52">
        <v>24</v>
      </c>
      <c r="M170" s="52">
        <v>8</v>
      </c>
      <c r="N170" s="34">
        <f>'таблица №5 виды ремонта (2025)'!E170</f>
        <v>135058.10639999999</v>
      </c>
      <c r="O170" s="34">
        <v>0</v>
      </c>
      <c r="P170" s="34">
        <v>0</v>
      </c>
      <c r="Q170" s="34">
        <v>0</v>
      </c>
      <c r="R170" s="34">
        <f t="shared" si="20"/>
        <v>135058.10639999999</v>
      </c>
      <c r="S170" s="67">
        <v>46022</v>
      </c>
    </row>
    <row r="171" spans="1:19" ht="33" customHeight="1" x14ac:dyDescent="0.25">
      <c r="A171" s="11">
        <f t="shared" si="21"/>
        <v>105</v>
      </c>
      <c r="B171" s="11" t="s">
        <v>149</v>
      </c>
      <c r="C171" s="11" t="s">
        <v>462</v>
      </c>
      <c r="D171" s="11">
        <v>1917</v>
      </c>
      <c r="E171" s="11"/>
      <c r="F171" s="11" t="s">
        <v>136</v>
      </c>
      <c r="G171" s="11">
        <v>2</v>
      </c>
      <c r="H171" s="11">
        <v>2</v>
      </c>
      <c r="I171" s="34">
        <v>122</v>
      </c>
      <c r="J171" s="44">
        <v>72</v>
      </c>
      <c r="K171" s="44">
        <v>22</v>
      </c>
      <c r="L171" s="52">
        <v>43</v>
      </c>
      <c r="M171" s="52">
        <v>14</v>
      </c>
      <c r="N171" s="34">
        <f>'таблица №5 виды ремонта (2025)'!E171</f>
        <v>846224.7095</v>
      </c>
      <c r="O171" s="34">
        <v>0</v>
      </c>
      <c r="P171" s="34">
        <v>0</v>
      </c>
      <c r="Q171" s="34">
        <v>0</v>
      </c>
      <c r="R171" s="34">
        <f t="shared" si="20"/>
        <v>846224.7095</v>
      </c>
      <c r="S171" s="67">
        <v>46022</v>
      </c>
    </row>
    <row r="172" spans="1:19" ht="33" customHeight="1" x14ac:dyDescent="0.25">
      <c r="A172" s="11">
        <f t="shared" si="21"/>
        <v>106</v>
      </c>
      <c r="B172" s="11" t="s">
        <v>149</v>
      </c>
      <c r="C172" s="11" t="s">
        <v>463</v>
      </c>
      <c r="D172" s="11">
        <v>1910</v>
      </c>
      <c r="E172" s="11"/>
      <c r="F172" s="11" t="s">
        <v>136</v>
      </c>
      <c r="G172" s="11">
        <v>2</v>
      </c>
      <c r="H172" s="11">
        <v>1</v>
      </c>
      <c r="I172" s="34">
        <v>435.36</v>
      </c>
      <c r="J172" s="44">
        <v>385.36</v>
      </c>
      <c r="K172" s="44">
        <v>335.36</v>
      </c>
      <c r="L172" s="52">
        <v>19</v>
      </c>
      <c r="M172" s="52">
        <v>8</v>
      </c>
      <c r="N172" s="34">
        <f>'таблица №5 виды ремонта (2025)'!E172</f>
        <v>315408.2365</v>
      </c>
      <c r="O172" s="34">
        <v>0</v>
      </c>
      <c r="P172" s="34">
        <v>0</v>
      </c>
      <c r="Q172" s="34">
        <v>0</v>
      </c>
      <c r="R172" s="34">
        <f t="shared" si="20"/>
        <v>315408.2365</v>
      </c>
      <c r="S172" s="67">
        <v>46022</v>
      </c>
    </row>
    <row r="173" spans="1:19" ht="33" customHeight="1" x14ac:dyDescent="0.25">
      <c r="A173" s="11">
        <f t="shared" si="21"/>
        <v>107</v>
      </c>
      <c r="B173" s="11" t="s">
        <v>149</v>
      </c>
      <c r="C173" s="11" t="s">
        <v>464</v>
      </c>
      <c r="D173" s="11">
        <v>1917</v>
      </c>
      <c r="E173" s="11"/>
      <c r="F173" s="11" t="s">
        <v>165</v>
      </c>
      <c r="G173" s="11">
        <v>2</v>
      </c>
      <c r="H173" s="11">
        <v>1</v>
      </c>
      <c r="I173" s="34">
        <v>346.56</v>
      </c>
      <c r="J173" s="44">
        <v>296.56</v>
      </c>
      <c r="K173" s="44">
        <v>246.56</v>
      </c>
      <c r="L173" s="52">
        <v>16</v>
      </c>
      <c r="M173" s="52">
        <v>8</v>
      </c>
      <c r="N173" s="34">
        <f>'таблица №5 виды ремонта (2025)'!E173</f>
        <v>527734.82570000004</v>
      </c>
      <c r="O173" s="34">
        <v>0</v>
      </c>
      <c r="P173" s="34">
        <v>0</v>
      </c>
      <c r="Q173" s="34">
        <v>0</v>
      </c>
      <c r="R173" s="34">
        <f t="shared" si="20"/>
        <v>527734.82570000004</v>
      </c>
      <c r="S173" s="67">
        <v>46022</v>
      </c>
    </row>
    <row r="174" spans="1:19" ht="33" customHeight="1" x14ac:dyDescent="0.25">
      <c r="A174" s="11">
        <f t="shared" si="21"/>
        <v>108</v>
      </c>
      <c r="B174" s="11" t="s">
        <v>139</v>
      </c>
      <c r="C174" s="11" t="s">
        <v>465</v>
      </c>
      <c r="D174" s="40">
        <v>1975</v>
      </c>
      <c r="E174" s="40"/>
      <c r="F174" s="11" t="s">
        <v>136</v>
      </c>
      <c r="G174" s="40">
        <v>3</v>
      </c>
      <c r="H174" s="40">
        <v>1</v>
      </c>
      <c r="I174" s="34">
        <v>431.86</v>
      </c>
      <c r="J174" s="44">
        <v>381.86</v>
      </c>
      <c r="K174" s="44">
        <v>331.86</v>
      </c>
      <c r="L174" s="52">
        <v>19</v>
      </c>
      <c r="M174" s="52">
        <v>8</v>
      </c>
      <c r="N174" s="34">
        <f>'таблица №5 виды ремонта (2025)'!E174</f>
        <v>815522.95759999997</v>
      </c>
      <c r="O174" s="34">
        <v>0</v>
      </c>
      <c r="P174" s="34">
        <v>0</v>
      </c>
      <c r="Q174" s="34">
        <v>0</v>
      </c>
      <c r="R174" s="34">
        <f t="shared" si="20"/>
        <v>815522.95759999997</v>
      </c>
      <c r="S174" s="67">
        <v>46022</v>
      </c>
    </row>
    <row r="175" spans="1:19" ht="33" customHeight="1" x14ac:dyDescent="0.25">
      <c r="A175" s="11">
        <f t="shared" si="21"/>
        <v>109</v>
      </c>
      <c r="B175" s="11" t="s">
        <v>139</v>
      </c>
      <c r="C175" s="11" t="s">
        <v>466</v>
      </c>
      <c r="D175" s="11">
        <v>1875</v>
      </c>
      <c r="E175" s="11"/>
      <c r="F175" s="11" t="s">
        <v>136</v>
      </c>
      <c r="G175" s="11">
        <v>2</v>
      </c>
      <c r="H175" s="11">
        <v>3</v>
      </c>
      <c r="I175" s="34">
        <v>1464.6</v>
      </c>
      <c r="J175" s="34">
        <v>1214.5999999999999</v>
      </c>
      <c r="K175" s="34">
        <v>1014.5999999999999</v>
      </c>
      <c r="L175" s="35">
        <v>38</v>
      </c>
      <c r="M175" s="52">
        <v>12</v>
      </c>
      <c r="N175" s="34">
        <f>'таблица №5 виды ремонта (2025)'!E175</f>
        <v>200000</v>
      </c>
      <c r="O175" s="34">
        <v>0</v>
      </c>
      <c r="P175" s="34">
        <v>0</v>
      </c>
      <c r="Q175" s="34">
        <v>0</v>
      </c>
      <c r="R175" s="34">
        <f t="shared" si="20"/>
        <v>200000</v>
      </c>
      <c r="S175" s="67">
        <v>46022</v>
      </c>
    </row>
    <row r="176" spans="1:19" ht="33" customHeight="1" x14ac:dyDescent="0.25">
      <c r="A176" s="11">
        <f t="shared" si="21"/>
        <v>110</v>
      </c>
      <c r="B176" s="11" t="s">
        <v>146</v>
      </c>
      <c r="C176" s="11" t="s">
        <v>467</v>
      </c>
      <c r="D176" s="11">
        <v>1916</v>
      </c>
      <c r="E176" s="11"/>
      <c r="F176" s="11" t="s">
        <v>165</v>
      </c>
      <c r="G176" s="11">
        <v>2</v>
      </c>
      <c r="H176" s="11">
        <v>4</v>
      </c>
      <c r="I176" s="34">
        <v>539.1</v>
      </c>
      <c r="J176" s="44">
        <v>489.1</v>
      </c>
      <c r="K176" s="44">
        <v>439.1</v>
      </c>
      <c r="L176" s="35">
        <v>26</v>
      </c>
      <c r="M176" s="52">
        <v>8</v>
      </c>
      <c r="N176" s="34">
        <f>'таблица №5 виды ремонта (2025)'!E176</f>
        <v>200000</v>
      </c>
      <c r="O176" s="34">
        <v>0</v>
      </c>
      <c r="P176" s="34">
        <v>0</v>
      </c>
      <c r="Q176" s="34">
        <v>0</v>
      </c>
      <c r="R176" s="34">
        <f t="shared" si="20"/>
        <v>200000</v>
      </c>
      <c r="S176" s="67">
        <v>46022</v>
      </c>
    </row>
    <row r="177" spans="1:19" ht="33" customHeight="1" x14ac:dyDescent="0.25">
      <c r="A177" s="11">
        <f t="shared" si="21"/>
        <v>111</v>
      </c>
      <c r="B177" s="11" t="s">
        <v>146</v>
      </c>
      <c r="C177" s="11" t="s">
        <v>468</v>
      </c>
      <c r="D177" s="11">
        <v>1963</v>
      </c>
      <c r="E177" s="11"/>
      <c r="F177" s="11" t="s">
        <v>136</v>
      </c>
      <c r="G177" s="11">
        <v>5</v>
      </c>
      <c r="H177" s="11">
        <v>3</v>
      </c>
      <c r="I177" s="34">
        <v>2354.9</v>
      </c>
      <c r="J177" s="34">
        <v>2104.9</v>
      </c>
      <c r="K177" s="34">
        <v>1904.9</v>
      </c>
      <c r="L177" s="35">
        <v>58</v>
      </c>
      <c r="M177" s="52">
        <v>19</v>
      </c>
      <c r="N177" s="34">
        <f>'таблица №5 виды ремонта (2025)'!E177</f>
        <v>745490.6666</v>
      </c>
      <c r="O177" s="34">
        <v>0</v>
      </c>
      <c r="P177" s="34">
        <v>0</v>
      </c>
      <c r="Q177" s="34">
        <v>0</v>
      </c>
      <c r="R177" s="34">
        <f t="shared" si="20"/>
        <v>745490.6666</v>
      </c>
      <c r="S177" s="67">
        <v>46022</v>
      </c>
    </row>
    <row r="178" spans="1:19" ht="33" customHeight="1" x14ac:dyDescent="0.25">
      <c r="A178" s="11">
        <f t="shared" si="21"/>
        <v>112</v>
      </c>
      <c r="B178" s="11" t="s">
        <v>142</v>
      </c>
      <c r="C178" s="11" t="s">
        <v>469</v>
      </c>
      <c r="D178" s="11">
        <v>1968</v>
      </c>
      <c r="E178" s="11"/>
      <c r="F178" s="11" t="s">
        <v>136</v>
      </c>
      <c r="G178" s="11">
        <v>5</v>
      </c>
      <c r="H178" s="11">
        <v>2</v>
      </c>
      <c r="I178" s="34">
        <v>1779</v>
      </c>
      <c r="J178" s="34">
        <v>1529</v>
      </c>
      <c r="K178" s="34">
        <v>1329</v>
      </c>
      <c r="L178" s="52">
        <v>57</v>
      </c>
      <c r="M178" s="52">
        <v>19</v>
      </c>
      <c r="N178" s="34">
        <f>'таблица №5 виды ремонта (2025)'!E178</f>
        <v>1155755.3832</v>
      </c>
      <c r="O178" s="34">
        <v>0</v>
      </c>
      <c r="P178" s="34">
        <v>0</v>
      </c>
      <c r="Q178" s="34">
        <v>0</v>
      </c>
      <c r="R178" s="34">
        <f t="shared" si="20"/>
        <v>1155755.3832</v>
      </c>
      <c r="S178" s="67">
        <v>46022</v>
      </c>
    </row>
    <row r="179" spans="1:19" ht="33" customHeight="1" x14ac:dyDescent="0.25">
      <c r="A179" s="11">
        <f t="shared" si="21"/>
        <v>113</v>
      </c>
      <c r="B179" s="11" t="s">
        <v>142</v>
      </c>
      <c r="C179" s="11" t="s">
        <v>470</v>
      </c>
      <c r="D179" s="11">
        <v>1962</v>
      </c>
      <c r="E179" s="11"/>
      <c r="F179" s="11" t="s">
        <v>136</v>
      </c>
      <c r="G179" s="11">
        <v>5</v>
      </c>
      <c r="H179" s="11">
        <v>2</v>
      </c>
      <c r="I179" s="34">
        <v>1748.3</v>
      </c>
      <c r="J179" s="34">
        <v>1498.3</v>
      </c>
      <c r="K179" s="34">
        <v>1298.3</v>
      </c>
      <c r="L179" s="52">
        <v>56</v>
      </c>
      <c r="M179" s="52">
        <v>18</v>
      </c>
      <c r="N179" s="34">
        <f>'таблица №5 виды ремонта (2025)'!E179</f>
        <v>1907857.6555000001</v>
      </c>
      <c r="O179" s="34">
        <v>0</v>
      </c>
      <c r="P179" s="34">
        <v>0</v>
      </c>
      <c r="Q179" s="34">
        <v>0</v>
      </c>
      <c r="R179" s="34">
        <f t="shared" si="20"/>
        <v>1907857.6555000001</v>
      </c>
      <c r="S179" s="67">
        <v>46022</v>
      </c>
    </row>
    <row r="180" spans="1:19" ht="33" customHeight="1" x14ac:dyDescent="0.25">
      <c r="A180" s="11">
        <f t="shared" si="21"/>
        <v>114</v>
      </c>
      <c r="B180" s="11" t="s">
        <v>142</v>
      </c>
      <c r="C180" s="11" t="s">
        <v>471</v>
      </c>
      <c r="D180" s="11">
        <v>1973</v>
      </c>
      <c r="E180" s="11"/>
      <c r="F180" s="11" t="s">
        <v>136</v>
      </c>
      <c r="G180" s="11">
        <v>9</v>
      </c>
      <c r="H180" s="11">
        <v>3</v>
      </c>
      <c r="I180" s="34">
        <v>8645.1</v>
      </c>
      <c r="J180" s="34">
        <v>8395.1</v>
      </c>
      <c r="K180" s="34">
        <v>8195.1</v>
      </c>
      <c r="L180" s="52">
        <v>274</v>
      </c>
      <c r="M180" s="52">
        <v>91</v>
      </c>
      <c r="N180" s="34">
        <f>'таблица №5 виды ремонта (2025)'!E180</f>
        <v>2601743.1919999998</v>
      </c>
      <c r="O180" s="34">
        <v>0</v>
      </c>
      <c r="P180" s="34">
        <v>0</v>
      </c>
      <c r="Q180" s="34">
        <v>0</v>
      </c>
      <c r="R180" s="34">
        <f t="shared" si="20"/>
        <v>2601743.1919999998</v>
      </c>
      <c r="S180" s="67">
        <v>46022</v>
      </c>
    </row>
    <row r="181" spans="1:19" ht="33" customHeight="1" x14ac:dyDescent="0.25">
      <c r="A181" s="11">
        <f t="shared" si="21"/>
        <v>115</v>
      </c>
      <c r="B181" s="11" t="s">
        <v>139</v>
      </c>
      <c r="C181" s="11" t="s">
        <v>472</v>
      </c>
      <c r="D181" s="40">
        <v>1917</v>
      </c>
      <c r="E181" s="40"/>
      <c r="F181" s="11" t="s">
        <v>136</v>
      </c>
      <c r="G181" s="40">
        <v>1</v>
      </c>
      <c r="H181" s="40">
        <v>1</v>
      </c>
      <c r="I181" s="34">
        <v>264.39999999999998</v>
      </c>
      <c r="J181" s="44">
        <v>214.39999999999998</v>
      </c>
      <c r="K181" s="44">
        <v>164.39999999999998</v>
      </c>
      <c r="L181" s="52">
        <v>11</v>
      </c>
      <c r="M181" s="52">
        <v>8</v>
      </c>
      <c r="N181" s="34">
        <f>'таблица №5 виды ремонта (2025)'!E181</f>
        <v>1782516.5545000001</v>
      </c>
      <c r="O181" s="34">
        <v>0</v>
      </c>
      <c r="P181" s="34">
        <v>0</v>
      </c>
      <c r="Q181" s="34">
        <v>0</v>
      </c>
      <c r="R181" s="34">
        <f t="shared" si="20"/>
        <v>1782516.5545000001</v>
      </c>
      <c r="S181" s="67">
        <v>46022</v>
      </c>
    </row>
    <row r="182" spans="1:19" ht="33" customHeight="1" x14ac:dyDescent="0.25">
      <c r="A182" s="11">
        <f t="shared" si="21"/>
        <v>116</v>
      </c>
      <c r="B182" s="11" t="s">
        <v>144</v>
      </c>
      <c r="C182" s="11" t="s">
        <v>473</v>
      </c>
      <c r="D182" s="11">
        <v>1991</v>
      </c>
      <c r="E182" s="11"/>
      <c r="F182" s="11" t="s">
        <v>136</v>
      </c>
      <c r="G182" s="11">
        <v>5</v>
      </c>
      <c r="H182" s="11">
        <v>1</v>
      </c>
      <c r="I182" s="34">
        <v>2704.3</v>
      </c>
      <c r="J182" s="34">
        <v>2454.3000000000002</v>
      </c>
      <c r="K182" s="34">
        <v>2254.3000000000002</v>
      </c>
      <c r="L182" s="52">
        <v>131</v>
      </c>
      <c r="M182" s="52">
        <v>43</v>
      </c>
      <c r="N182" s="34">
        <f>'таблица №5 виды ремонта (2025)'!E182</f>
        <v>1070697.2768000001</v>
      </c>
      <c r="O182" s="34">
        <v>0</v>
      </c>
      <c r="P182" s="34">
        <v>0</v>
      </c>
      <c r="Q182" s="34">
        <v>0</v>
      </c>
      <c r="R182" s="34">
        <f t="shared" si="20"/>
        <v>1070697.2768000001</v>
      </c>
      <c r="S182" s="67">
        <v>46022</v>
      </c>
    </row>
    <row r="183" spans="1:19" ht="33" customHeight="1" x14ac:dyDescent="0.25">
      <c r="A183" s="11">
        <f t="shared" si="21"/>
        <v>117</v>
      </c>
      <c r="B183" s="11" t="s">
        <v>149</v>
      </c>
      <c r="C183" s="11" t="s">
        <v>474</v>
      </c>
      <c r="D183" s="11">
        <v>1917</v>
      </c>
      <c r="E183" s="11"/>
      <c r="F183" s="11" t="s">
        <v>165</v>
      </c>
      <c r="G183" s="11">
        <v>2</v>
      </c>
      <c r="H183" s="11">
        <v>1</v>
      </c>
      <c r="I183" s="34">
        <v>675.24</v>
      </c>
      <c r="J183" s="44">
        <v>625.24</v>
      </c>
      <c r="K183" s="44">
        <v>575.24</v>
      </c>
      <c r="L183" s="35">
        <v>27</v>
      </c>
      <c r="M183" s="52">
        <v>9</v>
      </c>
      <c r="N183" s="34">
        <f>'таблица №5 виды ремонта (2025)'!E183</f>
        <v>200000</v>
      </c>
      <c r="O183" s="34">
        <v>0</v>
      </c>
      <c r="P183" s="34">
        <v>0</v>
      </c>
      <c r="Q183" s="34">
        <v>0</v>
      </c>
      <c r="R183" s="34">
        <f t="shared" si="20"/>
        <v>200000</v>
      </c>
      <c r="S183" s="67">
        <v>46022</v>
      </c>
    </row>
    <row r="184" spans="1:19" ht="33" customHeight="1" x14ac:dyDescent="0.25">
      <c r="A184" s="11">
        <f t="shared" si="21"/>
        <v>118</v>
      </c>
      <c r="B184" s="11" t="s">
        <v>149</v>
      </c>
      <c r="C184" s="11" t="s">
        <v>475</v>
      </c>
      <c r="D184" s="11">
        <v>1917</v>
      </c>
      <c r="E184" s="11"/>
      <c r="F184" s="11" t="s">
        <v>136</v>
      </c>
      <c r="G184" s="11">
        <v>3</v>
      </c>
      <c r="H184" s="11">
        <v>2</v>
      </c>
      <c r="I184" s="34">
        <v>937.65</v>
      </c>
      <c r="J184" s="44">
        <v>887.65</v>
      </c>
      <c r="K184" s="44">
        <v>837.65</v>
      </c>
      <c r="L184" s="35">
        <v>30</v>
      </c>
      <c r="M184" s="52">
        <v>10</v>
      </c>
      <c r="N184" s="34">
        <f>'таблица №5 виды ремонта (2025)'!E184</f>
        <v>200000</v>
      </c>
      <c r="O184" s="34">
        <v>0</v>
      </c>
      <c r="P184" s="34">
        <v>0</v>
      </c>
      <c r="Q184" s="34">
        <v>0</v>
      </c>
      <c r="R184" s="34">
        <f t="shared" si="20"/>
        <v>200000</v>
      </c>
      <c r="S184" s="67">
        <v>46022</v>
      </c>
    </row>
    <row r="185" spans="1:19" ht="33" customHeight="1" x14ac:dyDescent="0.25">
      <c r="A185" s="11">
        <f t="shared" si="21"/>
        <v>119</v>
      </c>
      <c r="B185" s="11" t="s">
        <v>149</v>
      </c>
      <c r="C185" s="11" t="s">
        <v>476</v>
      </c>
      <c r="D185" s="11">
        <v>1917</v>
      </c>
      <c r="E185" s="11"/>
      <c r="F185" s="11" t="s">
        <v>136</v>
      </c>
      <c r="G185" s="11">
        <v>2</v>
      </c>
      <c r="H185" s="11">
        <v>1</v>
      </c>
      <c r="I185" s="34">
        <v>601</v>
      </c>
      <c r="J185" s="44">
        <v>551</v>
      </c>
      <c r="K185" s="44">
        <v>501</v>
      </c>
      <c r="L185" s="35">
        <v>25</v>
      </c>
      <c r="M185" s="52">
        <v>8</v>
      </c>
      <c r="N185" s="34">
        <f>'таблица №5 виды ремонта (2025)'!E185</f>
        <v>200000</v>
      </c>
      <c r="O185" s="34">
        <v>0</v>
      </c>
      <c r="P185" s="34">
        <v>0</v>
      </c>
      <c r="Q185" s="34">
        <v>0</v>
      </c>
      <c r="R185" s="34">
        <f t="shared" si="20"/>
        <v>200000</v>
      </c>
      <c r="S185" s="67">
        <v>46022</v>
      </c>
    </row>
    <row r="186" spans="1:19" ht="33" customHeight="1" x14ac:dyDescent="0.25">
      <c r="A186" s="11">
        <f t="shared" si="21"/>
        <v>120</v>
      </c>
      <c r="B186" s="11" t="s">
        <v>149</v>
      </c>
      <c r="C186" s="11" t="s">
        <v>477</v>
      </c>
      <c r="D186" s="11">
        <v>1917</v>
      </c>
      <c r="E186" s="11"/>
      <c r="F186" s="11" t="s">
        <v>165</v>
      </c>
      <c r="G186" s="11">
        <v>2</v>
      </c>
      <c r="H186" s="11">
        <v>1</v>
      </c>
      <c r="I186" s="34">
        <v>979.54</v>
      </c>
      <c r="J186" s="44">
        <v>929.54</v>
      </c>
      <c r="K186" s="44">
        <v>879.54</v>
      </c>
      <c r="L186" s="35">
        <v>27</v>
      </c>
      <c r="M186" s="52">
        <v>9</v>
      </c>
      <c r="N186" s="34">
        <f>'таблица №5 виды ремонта (2025)'!E186</f>
        <v>200000</v>
      </c>
      <c r="O186" s="34">
        <v>0</v>
      </c>
      <c r="P186" s="34">
        <v>0</v>
      </c>
      <c r="Q186" s="34">
        <v>0</v>
      </c>
      <c r="R186" s="34">
        <f t="shared" si="20"/>
        <v>200000</v>
      </c>
      <c r="S186" s="67">
        <v>46022</v>
      </c>
    </row>
    <row r="187" spans="1:19" ht="33" customHeight="1" x14ac:dyDescent="0.25">
      <c r="A187" s="11">
        <f t="shared" si="21"/>
        <v>121</v>
      </c>
      <c r="B187" s="11" t="s">
        <v>149</v>
      </c>
      <c r="C187" s="11" t="s">
        <v>478</v>
      </c>
      <c r="D187" s="11">
        <v>1917</v>
      </c>
      <c r="E187" s="11"/>
      <c r="F187" s="11" t="s">
        <v>165</v>
      </c>
      <c r="G187" s="11">
        <v>2</v>
      </c>
      <c r="H187" s="11">
        <v>2</v>
      </c>
      <c r="I187" s="34">
        <v>341.29</v>
      </c>
      <c r="J187" s="44">
        <v>291.29000000000002</v>
      </c>
      <c r="K187" s="44">
        <v>241.29000000000002</v>
      </c>
      <c r="L187" s="52">
        <v>17</v>
      </c>
      <c r="M187" s="52">
        <v>8</v>
      </c>
      <c r="N187" s="34">
        <f>'таблица №5 виды ремонта (2025)'!E187</f>
        <v>6592863.9335600007</v>
      </c>
      <c r="O187" s="34">
        <v>0</v>
      </c>
      <c r="P187" s="34">
        <v>0</v>
      </c>
      <c r="Q187" s="34">
        <v>0</v>
      </c>
      <c r="R187" s="34">
        <f t="shared" si="20"/>
        <v>6592863.9335600007</v>
      </c>
      <c r="S187" s="67">
        <v>46022</v>
      </c>
    </row>
    <row r="188" spans="1:19" ht="33" customHeight="1" x14ac:dyDescent="0.25">
      <c r="A188" s="11">
        <f t="shared" ref="A188:A213" si="22">A187+1</f>
        <v>122</v>
      </c>
      <c r="B188" s="11" t="s">
        <v>159</v>
      </c>
      <c r="C188" s="11" t="s">
        <v>479</v>
      </c>
      <c r="D188" s="11">
        <v>1958</v>
      </c>
      <c r="E188" s="11"/>
      <c r="F188" s="11" t="s">
        <v>136</v>
      </c>
      <c r="G188" s="11">
        <v>5</v>
      </c>
      <c r="H188" s="11">
        <v>3</v>
      </c>
      <c r="I188" s="34">
        <v>4011.9</v>
      </c>
      <c r="J188" s="34">
        <v>3761.9</v>
      </c>
      <c r="K188" s="34">
        <v>3561.9</v>
      </c>
      <c r="L188" s="52">
        <v>100</v>
      </c>
      <c r="M188" s="52">
        <v>33</v>
      </c>
      <c r="N188" s="34">
        <f>'таблица №5 виды ремонта (2025)'!E188</f>
        <v>1325871.5959999999</v>
      </c>
      <c r="O188" s="34">
        <v>0</v>
      </c>
      <c r="P188" s="34">
        <v>0</v>
      </c>
      <c r="Q188" s="34">
        <v>0</v>
      </c>
      <c r="R188" s="34">
        <f t="shared" si="20"/>
        <v>1325871.5959999999</v>
      </c>
      <c r="S188" s="67">
        <v>46022</v>
      </c>
    </row>
    <row r="189" spans="1:19" ht="33" customHeight="1" x14ac:dyDescent="0.25">
      <c r="A189" s="11">
        <f t="shared" si="22"/>
        <v>123</v>
      </c>
      <c r="B189" s="11" t="s">
        <v>149</v>
      </c>
      <c r="C189" s="11" t="s">
        <v>480</v>
      </c>
      <c r="D189" s="11">
        <v>1956</v>
      </c>
      <c r="E189" s="11"/>
      <c r="F189" s="11" t="s">
        <v>136</v>
      </c>
      <c r="G189" s="11">
        <v>2</v>
      </c>
      <c r="H189" s="11">
        <v>1</v>
      </c>
      <c r="I189" s="34">
        <v>406.8</v>
      </c>
      <c r="J189" s="44">
        <v>356.8</v>
      </c>
      <c r="K189" s="44">
        <v>306.8</v>
      </c>
      <c r="L189" s="52">
        <v>22</v>
      </c>
      <c r="M189" s="52">
        <v>8</v>
      </c>
      <c r="N189" s="34">
        <f>'таблица №5 виды ремонта (2025)'!E189</f>
        <v>580816.473</v>
      </c>
      <c r="O189" s="34">
        <v>0</v>
      </c>
      <c r="P189" s="34">
        <v>0</v>
      </c>
      <c r="Q189" s="34">
        <v>0</v>
      </c>
      <c r="R189" s="34">
        <f t="shared" si="20"/>
        <v>580816.473</v>
      </c>
      <c r="S189" s="67">
        <v>46022</v>
      </c>
    </row>
    <row r="190" spans="1:19" ht="33" customHeight="1" x14ac:dyDescent="0.25">
      <c r="A190" s="11">
        <f t="shared" si="22"/>
        <v>124</v>
      </c>
      <c r="B190" s="11" t="s">
        <v>139</v>
      </c>
      <c r="C190" s="11" t="s">
        <v>481</v>
      </c>
      <c r="D190" s="11">
        <v>1807</v>
      </c>
      <c r="E190" s="11"/>
      <c r="F190" s="11" t="s">
        <v>136</v>
      </c>
      <c r="G190" s="11">
        <v>2</v>
      </c>
      <c r="H190" s="11">
        <v>1</v>
      </c>
      <c r="I190" s="34">
        <v>184.21</v>
      </c>
      <c r="J190" s="44">
        <v>134.21</v>
      </c>
      <c r="K190" s="44">
        <v>84.210000000000008</v>
      </c>
      <c r="L190" s="35">
        <v>17</v>
      </c>
      <c r="M190" s="52">
        <v>8</v>
      </c>
      <c r="N190" s="34">
        <f>'таблица №5 виды ремонта (2025)'!E190</f>
        <v>200000</v>
      </c>
      <c r="O190" s="34">
        <v>0</v>
      </c>
      <c r="P190" s="34">
        <v>0</v>
      </c>
      <c r="Q190" s="34">
        <v>0</v>
      </c>
      <c r="R190" s="34">
        <f t="shared" ref="R190:R213" si="23">N190</f>
        <v>200000</v>
      </c>
      <c r="S190" s="67">
        <v>46022</v>
      </c>
    </row>
    <row r="191" spans="1:19" ht="33" customHeight="1" x14ac:dyDescent="0.25">
      <c r="A191" s="11">
        <f t="shared" si="22"/>
        <v>125</v>
      </c>
      <c r="B191" s="11" t="s">
        <v>139</v>
      </c>
      <c r="C191" s="11" t="s">
        <v>482</v>
      </c>
      <c r="D191" s="11">
        <v>1917</v>
      </c>
      <c r="E191" s="11"/>
      <c r="F191" s="11" t="s">
        <v>136</v>
      </c>
      <c r="G191" s="11">
        <v>2</v>
      </c>
      <c r="H191" s="11">
        <v>1</v>
      </c>
      <c r="I191" s="34">
        <v>2070.35</v>
      </c>
      <c r="J191" s="34">
        <v>1820.35</v>
      </c>
      <c r="K191" s="34">
        <v>1620.35</v>
      </c>
      <c r="L191" s="35">
        <v>43</v>
      </c>
      <c r="M191" s="52">
        <v>14</v>
      </c>
      <c r="N191" s="34">
        <f>'таблица №5 виды ремонта (2025)'!E191</f>
        <v>200000</v>
      </c>
      <c r="O191" s="34">
        <v>0</v>
      </c>
      <c r="P191" s="34">
        <v>0</v>
      </c>
      <c r="Q191" s="34">
        <v>0</v>
      </c>
      <c r="R191" s="34">
        <f t="shared" si="23"/>
        <v>200000</v>
      </c>
      <c r="S191" s="67">
        <v>46022</v>
      </c>
    </row>
    <row r="192" spans="1:19" ht="33" customHeight="1" x14ac:dyDescent="0.25">
      <c r="A192" s="11">
        <f t="shared" si="22"/>
        <v>126</v>
      </c>
      <c r="B192" s="11" t="s">
        <v>149</v>
      </c>
      <c r="C192" s="11" t="s">
        <v>483</v>
      </c>
      <c r="D192" s="11">
        <v>1907</v>
      </c>
      <c r="E192" s="11"/>
      <c r="F192" s="11" t="s">
        <v>136</v>
      </c>
      <c r="G192" s="11">
        <v>3</v>
      </c>
      <c r="H192" s="11">
        <v>1</v>
      </c>
      <c r="I192" s="34">
        <v>2002.9</v>
      </c>
      <c r="J192" s="34">
        <v>1752.9</v>
      </c>
      <c r="K192" s="34">
        <v>1552.9</v>
      </c>
      <c r="L192" s="35">
        <v>11</v>
      </c>
      <c r="M192" s="52">
        <v>8</v>
      </c>
      <c r="N192" s="34">
        <f>'таблица №5 виды ремонта (2025)'!E192</f>
        <v>200000</v>
      </c>
      <c r="O192" s="34">
        <v>0</v>
      </c>
      <c r="P192" s="34">
        <v>0</v>
      </c>
      <c r="Q192" s="34">
        <v>0</v>
      </c>
      <c r="R192" s="34">
        <f t="shared" si="23"/>
        <v>200000</v>
      </c>
      <c r="S192" s="67">
        <v>46022</v>
      </c>
    </row>
    <row r="193" spans="1:19" ht="33" customHeight="1" x14ac:dyDescent="0.25">
      <c r="A193" s="11">
        <f t="shared" si="22"/>
        <v>127</v>
      </c>
      <c r="B193" s="11" t="s">
        <v>139</v>
      </c>
      <c r="C193" s="11" t="s">
        <v>484</v>
      </c>
      <c r="D193" s="11">
        <v>1917</v>
      </c>
      <c r="E193" s="11"/>
      <c r="F193" s="11" t="s">
        <v>136</v>
      </c>
      <c r="G193" s="11">
        <v>2</v>
      </c>
      <c r="H193" s="11">
        <v>2</v>
      </c>
      <c r="I193" s="34">
        <v>437.2</v>
      </c>
      <c r="J193" s="44">
        <v>387.2</v>
      </c>
      <c r="K193" s="44">
        <v>337.2</v>
      </c>
      <c r="L193" s="52">
        <v>22</v>
      </c>
      <c r="M193" s="52">
        <v>8</v>
      </c>
      <c r="N193" s="34">
        <f>'таблица №5 виды ремонта (2025)'!E193</f>
        <v>5807455.9335600007</v>
      </c>
      <c r="O193" s="34">
        <v>0</v>
      </c>
      <c r="P193" s="34">
        <v>0</v>
      </c>
      <c r="Q193" s="34">
        <v>0</v>
      </c>
      <c r="R193" s="34">
        <f t="shared" si="23"/>
        <v>5807455.9335600007</v>
      </c>
      <c r="S193" s="67">
        <v>46022</v>
      </c>
    </row>
    <row r="194" spans="1:19" ht="33" customHeight="1" x14ac:dyDescent="0.25">
      <c r="A194" s="11">
        <f t="shared" si="22"/>
        <v>128</v>
      </c>
      <c r="B194" s="11" t="s">
        <v>142</v>
      </c>
      <c r="C194" s="11" t="s">
        <v>485</v>
      </c>
      <c r="D194" s="11">
        <v>1984</v>
      </c>
      <c r="E194" s="11"/>
      <c r="F194" s="11" t="s">
        <v>115</v>
      </c>
      <c r="G194" s="11">
        <v>4</v>
      </c>
      <c r="H194" s="11">
        <v>2</v>
      </c>
      <c r="I194" s="34">
        <v>1636.35</v>
      </c>
      <c r="J194" s="34">
        <v>1386.35</v>
      </c>
      <c r="K194" s="34">
        <v>1186.3499999999999</v>
      </c>
      <c r="L194" s="35">
        <v>62</v>
      </c>
      <c r="M194" s="52">
        <v>20</v>
      </c>
      <c r="N194" s="34">
        <f>'таблица №5 виды ремонта (2025)'!E194</f>
        <v>3548144.26</v>
      </c>
      <c r="O194" s="34">
        <v>0</v>
      </c>
      <c r="P194" s="34">
        <v>0</v>
      </c>
      <c r="Q194" s="34">
        <v>0</v>
      </c>
      <c r="R194" s="34">
        <f t="shared" si="23"/>
        <v>3548144.26</v>
      </c>
      <c r="S194" s="67">
        <v>46022</v>
      </c>
    </row>
    <row r="195" spans="1:19" ht="33" customHeight="1" x14ac:dyDescent="0.25">
      <c r="A195" s="11">
        <f t="shared" si="22"/>
        <v>129</v>
      </c>
      <c r="B195" s="11" t="s">
        <v>159</v>
      </c>
      <c r="C195" s="11" t="s">
        <v>486</v>
      </c>
      <c r="D195" s="11">
        <v>1960</v>
      </c>
      <c r="E195" s="11"/>
      <c r="F195" s="11" t="s">
        <v>136</v>
      </c>
      <c r="G195" s="11">
        <v>4</v>
      </c>
      <c r="H195" s="11">
        <v>3</v>
      </c>
      <c r="I195" s="34">
        <v>3498.78</v>
      </c>
      <c r="J195" s="34">
        <v>3248.78</v>
      </c>
      <c r="K195" s="34">
        <v>3048.78</v>
      </c>
      <c r="L195" s="52">
        <v>110</v>
      </c>
      <c r="M195" s="52">
        <v>37</v>
      </c>
      <c r="N195" s="34">
        <f>'таблица №5 виды ремонта (2025)'!E195</f>
        <v>8317030.2180000003</v>
      </c>
      <c r="O195" s="34">
        <v>0</v>
      </c>
      <c r="P195" s="34">
        <v>0</v>
      </c>
      <c r="Q195" s="34">
        <v>0</v>
      </c>
      <c r="R195" s="34">
        <f t="shared" si="23"/>
        <v>8317030.2180000003</v>
      </c>
      <c r="S195" s="67">
        <v>46022</v>
      </c>
    </row>
    <row r="196" spans="1:19" ht="33" customHeight="1" x14ac:dyDescent="0.25">
      <c r="A196" s="11">
        <f t="shared" si="22"/>
        <v>130</v>
      </c>
      <c r="B196" s="11" t="s">
        <v>139</v>
      </c>
      <c r="C196" s="11" t="s">
        <v>487</v>
      </c>
      <c r="D196" s="11">
        <v>1917</v>
      </c>
      <c r="E196" s="11"/>
      <c r="F196" s="11" t="s">
        <v>136</v>
      </c>
      <c r="G196" s="11">
        <v>2</v>
      </c>
      <c r="H196" s="11">
        <v>1</v>
      </c>
      <c r="I196" s="34">
        <v>203</v>
      </c>
      <c r="J196" s="44">
        <v>153</v>
      </c>
      <c r="K196" s="44">
        <v>103</v>
      </c>
      <c r="L196" s="35">
        <v>11</v>
      </c>
      <c r="M196" s="52">
        <v>8</v>
      </c>
      <c r="N196" s="34">
        <f>'таблица №5 виды ремонта (2025)'!E196</f>
        <v>200000</v>
      </c>
      <c r="O196" s="34">
        <v>0</v>
      </c>
      <c r="P196" s="34">
        <v>0</v>
      </c>
      <c r="Q196" s="34">
        <v>0</v>
      </c>
      <c r="R196" s="34">
        <f t="shared" si="23"/>
        <v>200000</v>
      </c>
      <c r="S196" s="67">
        <v>46022</v>
      </c>
    </row>
    <row r="197" spans="1:19" ht="33" customHeight="1" x14ac:dyDescent="0.25">
      <c r="A197" s="11">
        <f t="shared" si="22"/>
        <v>131</v>
      </c>
      <c r="B197" s="11" t="s">
        <v>159</v>
      </c>
      <c r="C197" s="11" t="s">
        <v>488</v>
      </c>
      <c r="D197" s="11">
        <v>1958</v>
      </c>
      <c r="E197" s="11"/>
      <c r="F197" s="11" t="s">
        <v>136</v>
      </c>
      <c r="G197" s="11">
        <v>1</v>
      </c>
      <c r="H197" s="11">
        <v>6</v>
      </c>
      <c r="I197" s="34">
        <v>480</v>
      </c>
      <c r="J197" s="44">
        <v>430</v>
      </c>
      <c r="K197" s="44">
        <v>380</v>
      </c>
      <c r="L197" s="52">
        <v>18</v>
      </c>
      <c r="M197" s="52">
        <v>8</v>
      </c>
      <c r="N197" s="34">
        <f>'таблица №5 виды ремонта (2025)'!E197</f>
        <v>743006.62179999996</v>
      </c>
      <c r="O197" s="34">
        <v>0</v>
      </c>
      <c r="P197" s="34">
        <v>0</v>
      </c>
      <c r="Q197" s="34">
        <v>0</v>
      </c>
      <c r="R197" s="34">
        <f t="shared" si="23"/>
        <v>743006.62179999996</v>
      </c>
      <c r="S197" s="67">
        <v>46022</v>
      </c>
    </row>
    <row r="198" spans="1:19" ht="33" customHeight="1" x14ac:dyDescent="0.25">
      <c r="A198" s="11">
        <f t="shared" si="22"/>
        <v>132</v>
      </c>
      <c r="B198" s="11" t="s">
        <v>144</v>
      </c>
      <c r="C198" s="11" t="s">
        <v>489</v>
      </c>
      <c r="D198" s="11">
        <v>1981</v>
      </c>
      <c r="E198" s="11"/>
      <c r="F198" s="11" t="s">
        <v>136</v>
      </c>
      <c r="G198" s="11">
        <v>9</v>
      </c>
      <c r="H198" s="11">
        <v>1</v>
      </c>
      <c r="I198" s="34">
        <v>6128.7</v>
      </c>
      <c r="J198" s="34">
        <v>5878.7</v>
      </c>
      <c r="K198" s="34">
        <v>5678.7</v>
      </c>
      <c r="L198" s="52">
        <v>384</v>
      </c>
      <c r="M198" s="52">
        <v>128</v>
      </c>
      <c r="N198" s="34">
        <f>'таблица №5 виды ремонта (2025)'!E198</f>
        <v>3529812.6</v>
      </c>
      <c r="O198" s="34">
        <v>0</v>
      </c>
      <c r="P198" s="34">
        <v>0</v>
      </c>
      <c r="Q198" s="34">
        <v>0</v>
      </c>
      <c r="R198" s="34">
        <f t="shared" si="23"/>
        <v>3529812.6</v>
      </c>
      <c r="S198" s="67">
        <v>46022</v>
      </c>
    </row>
    <row r="199" spans="1:19" ht="33" customHeight="1" x14ac:dyDescent="0.25">
      <c r="A199" s="11">
        <f t="shared" si="22"/>
        <v>133</v>
      </c>
      <c r="B199" s="11" t="s">
        <v>146</v>
      </c>
      <c r="C199" s="11" t="s">
        <v>490</v>
      </c>
      <c r="D199" s="11">
        <v>1916</v>
      </c>
      <c r="E199" s="11"/>
      <c r="F199" s="11" t="s">
        <v>136</v>
      </c>
      <c r="G199" s="11">
        <v>2</v>
      </c>
      <c r="H199" s="11">
        <v>2</v>
      </c>
      <c r="I199" s="34">
        <v>693.3</v>
      </c>
      <c r="J199" s="44">
        <v>643.29999999999995</v>
      </c>
      <c r="K199" s="44">
        <v>593.29999999999995</v>
      </c>
      <c r="L199" s="35">
        <v>22</v>
      </c>
      <c r="M199" s="52">
        <v>8</v>
      </c>
      <c r="N199" s="34">
        <f>'таблица №5 виды ремонта (2025)'!E199</f>
        <v>200000</v>
      </c>
      <c r="O199" s="34">
        <v>0</v>
      </c>
      <c r="P199" s="34">
        <v>0</v>
      </c>
      <c r="Q199" s="34">
        <v>0</v>
      </c>
      <c r="R199" s="34">
        <f t="shared" si="23"/>
        <v>200000</v>
      </c>
      <c r="S199" s="67">
        <v>46022</v>
      </c>
    </row>
    <row r="200" spans="1:19" ht="33" customHeight="1" x14ac:dyDescent="0.25">
      <c r="A200" s="11">
        <f t="shared" si="22"/>
        <v>134</v>
      </c>
      <c r="B200" s="11" t="s">
        <v>146</v>
      </c>
      <c r="C200" s="11" t="s">
        <v>491</v>
      </c>
      <c r="D200" s="11">
        <v>1933</v>
      </c>
      <c r="E200" s="11"/>
      <c r="F200" s="11" t="s">
        <v>136</v>
      </c>
      <c r="G200" s="11">
        <v>4</v>
      </c>
      <c r="H200" s="11">
        <v>2</v>
      </c>
      <c r="I200" s="34">
        <v>3034.22</v>
      </c>
      <c r="J200" s="34">
        <v>2784.22</v>
      </c>
      <c r="K200" s="34">
        <v>2584.2199999999998</v>
      </c>
      <c r="L200" s="35">
        <v>90</v>
      </c>
      <c r="M200" s="52">
        <v>30</v>
      </c>
      <c r="N200" s="34">
        <f>'таблица №5 виды ремонта (2025)'!E200</f>
        <v>513660.44439999998</v>
      </c>
      <c r="O200" s="34">
        <v>0</v>
      </c>
      <c r="P200" s="34">
        <v>0</v>
      </c>
      <c r="Q200" s="34">
        <v>0</v>
      </c>
      <c r="R200" s="34">
        <f t="shared" si="23"/>
        <v>513660.44439999998</v>
      </c>
      <c r="S200" s="67">
        <v>46022</v>
      </c>
    </row>
    <row r="201" spans="1:19" ht="33" customHeight="1" x14ac:dyDescent="0.25">
      <c r="A201" s="11">
        <f t="shared" si="22"/>
        <v>135</v>
      </c>
      <c r="B201" s="11" t="s">
        <v>149</v>
      </c>
      <c r="C201" s="11" t="s">
        <v>492</v>
      </c>
      <c r="D201" s="11">
        <v>1917</v>
      </c>
      <c r="E201" s="11"/>
      <c r="F201" s="11" t="s">
        <v>165</v>
      </c>
      <c r="G201" s="11" t="s">
        <v>438</v>
      </c>
      <c r="H201" s="11">
        <v>1</v>
      </c>
      <c r="I201" s="34">
        <v>196.06</v>
      </c>
      <c r="J201" s="44">
        <v>146.06</v>
      </c>
      <c r="K201" s="44">
        <v>96.06</v>
      </c>
      <c r="L201" s="35">
        <v>12</v>
      </c>
      <c r="M201" s="52">
        <v>8</v>
      </c>
      <c r="N201" s="34">
        <f>'таблица №5 виды ремонта (2025)'!E201</f>
        <v>200000</v>
      </c>
      <c r="O201" s="34">
        <v>0</v>
      </c>
      <c r="P201" s="34">
        <v>0</v>
      </c>
      <c r="Q201" s="34">
        <v>0</v>
      </c>
      <c r="R201" s="34">
        <f t="shared" si="23"/>
        <v>200000</v>
      </c>
      <c r="S201" s="67">
        <v>46022</v>
      </c>
    </row>
    <row r="202" spans="1:19" ht="33" customHeight="1" x14ac:dyDescent="0.25">
      <c r="A202" s="11">
        <f t="shared" si="22"/>
        <v>136</v>
      </c>
      <c r="B202" s="11" t="s">
        <v>139</v>
      </c>
      <c r="C202" s="11" t="s">
        <v>493</v>
      </c>
      <c r="D202" s="11">
        <v>1917</v>
      </c>
      <c r="E202" s="11"/>
      <c r="F202" s="11" t="s">
        <v>136</v>
      </c>
      <c r="G202" s="11">
        <v>2</v>
      </c>
      <c r="H202" s="11">
        <v>3</v>
      </c>
      <c r="I202" s="34">
        <v>497.2</v>
      </c>
      <c r="J202" s="44">
        <v>447.2</v>
      </c>
      <c r="K202" s="44">
        <v>397.2</v>
      </c>
      <c r="L202" s="35">
        <v>21</v>
      </c>
      <c r="M202" s="52">
        <v>8</v>
      </c>
      <c r="N202" s="34">
        <f>'таблица №5 виды ремонта (2025)'!E202</f>
        <v>200000</v>
      </c>
      <c r="O202" s="34">
        <v>0</v>
      </c>
      <c r="P202" s="34">
        <v>0</v>
      </c>
      <c r="Q202" s="34">
        <v>0</v>
      </c>
      <c r="R202" s="34">
        <f t="shared" si="23"/>
        <v>200000</v>
      </c>
      <c r="S202" s="67">
        <v>46022</v>
      </c>
    </row>
    <row r="203" spans="1:19" ht="33" customHeight="1" x14ac:dyDescent="0.25">
      <c r="A203" s="11">
        <f t="shared" si="22"/>
        <v>137</v>
      </c>
      <c r="B203" s="11" t="s">
        <v>139</v>
      </c>
      <c r="C203" s="11" t="s">
        <v>494</v>
      </c>
      <c r="D203" s="11">
        <v>1917</v>
      </c>
      <c r="E203" s="11"/>
      <c r="F203" s="11" t="s">
        <v>136</v>
      </c>
      <c r="G203" s="11">
        <v>1</v>
      </c>
      <c r="H203" s="11">
        <v>1</v>
      </c>
      <c r="I203" s="34">
        <v>783.9</v>
      </c>
      <c r="J203" s="44">
        <v>733.9</v>
      </c>
      <c r="K203" s="44">
        <v>683.9</v>
      </c>
      <c r="L203" s="35">
        <v>15</v>
      </c>
      <c r="M203" s="52">
        <v>8</v>
      </c>
      <c r="N203" s="34">
        <f>'таблица №5 виды ремонта (2025)'!E203</f>
        <v>200000</v>
      </c>
      <c r="O203" s="34">
        <v>0</v>
      </c>
      <c r="P203" s="34">
        <v>0</v>
      </c>
      <c r="Q203" s="34">
        <v>0</v>
      </c>
      <c r="R203" s="34">
        <f t="shared" si="23"/>
        <v>200000</v>
      </c>
      <c r="S203" s="67">
        <v>46022</v>
      </c>
    </row>
    <row r="204" spans="1:19" ht="33" customHeight="1" x14ac:dyDescent="0.25">
      <c r="A204" s="11">
        <f t="shared" si="22"/>
        <v>138</v>
      </c>
      <c r="B204" s="11" t="s">
        <v>146</v>
      </c>
      <c r="C204" s="11" t="s">
        <v>495</v>
      </c>
      <c r="D204" s="11">
        <v>1969</v>
      </c>
      <c r="E204" s="11"/>
      <c r="F204" s="11" t="s">
        <v>136</v>
      </c>
      <c r="G204" s="11">
        <v>5</v>
      </c>
      <c r="H204" s="11">
        <v>6</v>
      </c>
      <c r="I204" s="34">
        <v>6910.73</v>
      </c>
      <c r="J204" s="34">
        <v>6660.73</v>
      </c>
      <c r="K204" s="34">
        <v>6460.73</v>
      </c>
      <c r="L204" s="35">
        <v>140</v>
      </c>
      <c r="M204" s="52">
        <v>47</v>
      </c>
      <c r="N204" s="34">
        <f>'таблица №5 виды ремонта (2025)'!E204</f>
        <v>1921278.3407999999</v>
      </c>
      <c r="O204" s="34">
        <v>0</v>
      </c>
      <c r="P204" s="34">
        <v>0</v>
      </c>
      <c r="Q204" s="34">
        <v>0</v>
      </c>
      <c r="R204" s="34">
        <f t="shared" si="23"/>
        <v>1921278.3407999999</v>
      </c>
      <c r="S204" s="67">
        <v>46022</v>
      </c>
    </row>
    <row r="205" spans="1:19" ht="33" customHeight="1" x14ac:dyDescent="0.25">
      <c r="A205" s="11">
        <f t="shared" si="22"/>
        <v>139</v>
      </c>
      <c r="B205" s="11" t="s">
        <v>142</v>
      </c>
      <c r="C205" s="11" t="s">
        <v>496</v>
      </c>
      <c r="D205" s="11">
        <v>1981</v>
      </c>
      <c r="E205" s="11"/>
      <c r="F205" s="11" t="s">
        <v>115</v>
      </c>
      <c r="G205" s="11">
        <v>9</v>
      </c>
      <c r="H205" s="11">
        <v>2</v>
      </c>
      <c r="I205" s="34">
        <v>5281.8</v>
      </c>
      <c r="J205" s="34">
        <v>5031.8</v>
      </c>
      <c r="K205" s="34">
        <v>4831.8</v>
      </c>
      <c r="L205" s="52">
        <v>231</v>
      </c>
      <c r="M205" s="52">
        <v>77</v>
      </c>
      <c r="N205" s="34">
        <f>'таблица №5 виды ремонта (2025)'!E205</f>
        <v>6287059.5961999996</v>
      </c>
      <c r="O205" s="34">
        <v>0</v>
      </c>
      <c r="P205" s="34">
        <v>0</v>
      </c>
      <c r="Q205" s="34">
        <v>0</v>
      </c>
      <c r="R205" s="34">
        <f t="shared" si="23"/>
        <v>6287059.5961999996</v>
      </c>
      <c r="S205" s="67">
        <v>46022</v>
      </c>
    </row>
    <row r="206" spans="1:19" ht="33" customHeight="1" x14ac:dyDescent="0.25">
      <c r="A206" s="11">
        <f t="shared" si="22"/>
        <v>140</v>
      </c>
      <c r="B206" s="11" t="s">
        <v>159</v>
      </c>
      <c r="C206" s="11" t="s">
        <v>497</v>
      </c>
      <c r="D206" s="11">
        <v>1954</v>
      </c>
      <c r="E206" s="11"/>
      <c r="F206" s="11" t="s">
        <v>115</v>
      </c>
      <c r="G206" s="11">
        <v>5</v>
      </c>
      <c r="H206" s="11">
        <v>3</v>
      </c>
      <c r="I206" s="34">
        <v>2585.6999999999998</v>
      </c>
      <c r="J206" s="34">
        <v>2335.6999999999998</v>
      </c>
      <c r="K206" s="34">
        <v>2135.6999999999998</v>
      </c>
      <c r="L206" s="52">
        <v>109</v>
      </c>
      <c r="M206" s="52">
        <v>37</v>
      </c>
      <c r="N206" s="34">
        <f>'таблица №5 виды ремонта (2025)'!E206</f>
        <v>1325871.5959999999</v>
      </c>
      <c r="O206" s="34">
        <v>0</v>
      </c>
      <c r="P206" s="34">
        <v>0</v>
      </c>
      <c r="Q206" s="34">
        <v>0</v>
      </c>
      <c r="R206" s="34">
        <f t="shared" si="23"/>
        <v>1325871.5959999999</v>
      </c>
      <c r="S206" s="67">
        <v>46022</v>
      </c>
    </row>
    <row r="207" spans="1:19" ht="33" customHeight="1" x14ac:dyDescent="0.25">
      <c r="A207" s="11">
        <f t="shared" si="22"/>
        <v>141</v>
      </c>
      <c r="B207" s="11" t="s">
        <v>144</v>
      </c>
      <c r="C207" s="11" t="s">
        <v>498</v>
      </c>
      <c r="D207" s="40">
        <v>1971</v>
      </c>
      <c r="E207" s="40"/>
      <c r="F207" s="11" t="s">
        <v>115</v>
      </c>
      <c r="G207" s="40">
        <v>5</v>
      </c>
      <c r="H207" s="40">
        <v>4</v>
      </c>
      <c r="I207" s="34">
        <v>4540.1000000000004</v>
      </c>
      <c r="J207" s="34">
        <v>4290.1000000000004</v>
      </c>
      <c r="K207" s="34">
        <v>4090.1000000000004</v>
      </c>
      <c r="L207" s="52">
        <v>173</v>
      </c>
      <c r="M207" s="52">
        <v>58</v>
      </c>
      <c r="N207" s="34">
        <f>'таблица №5 виды ремонта (2025)'!E207</f>
        <v>1495987.8088</v>
      </c>
      <c r="O207" s="34">
        <v>0</v>
      </c>
      <c r="P207" s="34">
        <v>0</v>
      </c>
      <c r="Q207" s="34">
        <v>0</v>
      </c>
      <c r="R207" s="34">
        <f t="shared" si="23"/>
        <v>1495987.8088</v>
      </c>
      <c r="S207" s="67">
        <v>46022</v>
      </c>
    </row>
    <row r="208" spans="1:19" ht="33" customHeight="1" x14ac:dyDescent="0.25">
      <c r="A208" s="11">
        <f t="shared" si="22"/>
        <v>142</v>
      </c>
      <c r="B208" s="11" t="s">
        <v>159</v>
      </c>
      <c r="C208" s="11" t="s">
        <v>499</v>
      </c>
      <c r="D208" s="11">
        <v>1954</v>
      </c>
      <c r="E208" s="11"/>
      <c r="F208" s="11" t="s">
        <v>136</v>
      </c>
      <c r="G208" s="11">
        <v>2</v>
      </c>
      <c r="H208" s="11">
        <v>2</v>
      </c>
      <c r="I208" s="34">
        <v>1436</v>
      </c>
      <c r="J208" s="34">
        <v>1186</v>
      </c>
      <c r="K208" s="34">
        <v>986</v>
      </c>
      <c r="L208" s="52">
        <v>38</v>
      </c>
      <c r="M208" s="52">
        <v>13</v>
      </c>
      <c r="N208" s="34">
        <f>'таблица №5 виды ремонта (2025)'!E208</f>
        <v>6235736.1220000004</v>
      </c>
      <c r="O208" s="34">
        <v>0</v>
      </c>
      <c r="P208" s="34">
        <v>0</v>
      </c>
      <c r="Q208" s="34">
        <v>0</v>
      </c>
      <c r="R208" s="34">
        <f t="shared" si="23"/>
        <v>6235736.1220000004</v>
      </c>
      <c r="S208" s="67">
        <v>46022</v>
      </c>
    </row>
    <row r="209" spans="1:19" ht="33" customHeight="1" x14ac:dyDescent="0.25">
      <c r="A209" s="11">
        <f t="shared" si="22"/>
        <v>143</v>
      </c>
      <c r="B209" s="122" t="s">
        <v>139</v>
      </c>
      <c r="C209" s="123" t="s">
        <v>500</v>
      </c>
      <c r="D209" s="123">
        <v>1917</v>
      </c>
      <c r="E209" s="123"/>
      <c r="F209" s="122" t="s">
        <v>136</v>
      </c>
      <c r="G209" s="123">
        <v>2</v>
      </c>
      <c r="H209" s="123">
        <v>2</v>
      </c>
      <c r="I209" s="124">
        <v>1401.8</v>
      </c>
      <c r="J209" s="125">
        <v>1151.8</v>
      </c>
      <c r="K209" s="125">
        <v>951.8</v>
      </c>
      <c r="L209" s="126">
        <v>15</v>
      </c>
      <c r="M209" s="127">
        <v>8</v>
      </c>
      <c r="N209" s="34">
        <f>'таблица №5 виды ремонта (2025)'!E209</f>
        <v>4730565.5</v>
      </c>
      <c r="O209" s="34">
        <v>0</v>
      </c>
      <c r="P209" s="34">
        <v>0</v>
      </c>
      <c r="Q209" s="34">
        <v>0</v>
      </c>
      <c r="R209" s="34">
        <f t="shared" si="23"/>
        <v>4730565.5</v>
      </c>
      <c r="S209" s="67">
        <v>46022</v>
      </c>
    </row>
    <row r="210" spans="1:19" ht="33" customHeight="1" x14ac:dyDescent="0.25">
      <c r="A210" s="11">
        <f t="shared" si="22"/>
        <v>144</v>
      </c>
      <c r="B210" s="122" t="s">
        <v>139</v>
      </c>
      <c r="C210" s="123" t="s">
        <v>501</v>
      </c>
      <c r="D210" s="123">
        <v>1959</v>
      </c>
      <c r="E210" s="123"/>
      <c r="F210" s="122" t="s">
        <v>136</v>
      </c>
      <c r="G210" s="123">
        <v>5</v>
      </c>
      <c r="H210" s="123">
        <v>2</v>
      </c>
      <c r="I210" s="124">
        <v>2795.88</v>
      </c>
      <c r="J210" s="125">
        <v>2545.88</v>
      </c>
      <c r="K210" s="125">
        <v>2345.88</v>
      </c>
      <c r="L210" s="126">
        <v>215</v>
      </c>
      <c r="M210" s="127">
        <v>71.666666666666671</v>
      </c>
      <c r="N210" s="34">
        <f>'таблица №5 виды ремонта (2025)'!E210</f>
        <v>7838770.9868999999</v>
      </c>
      <c r="O210" s="34">
        <v>0</v>
      </c>
      <c r="P210" s="34">
        <v>0</v>
      </c>
      <c r="Q210" s="34">
        <v>0</v>
      </c>
      <c r="R210" s="34">
        <f t="shared" si="23"/>
        <v>7838770.9868999999</v>
      </c>
      <c r="S210" s="67">
        <v>46022</v>
      </c>
    </row>
    <row r="211" spans="1:19" ht="33" customHeight="1" x14ac:dyDescent="0.25">
      <c r="A211" s="11">
        <f t="shared" si="22"/>
        <v>145</v>
      </c>
      <c r="B211" s="122" t="s">
        <v>139</v>
      </c>
      <c r="C211" s="128" t="s">
        <v>502</v>
      </c>
      <c r="D211" s="123">
        <v>1959</v>
      </c>
      <c r="E211" s="123"/>
      <c r="F211" s="122" t="s">
        <v>136</v>
      </c>
      <c r="G211" s="123">
        <v>2</v>
      </c>
      <c r="H211" s="123">
        <v>2</v>
      </c>
      <c r="I211" s="129">
        <v>1005.6</v>
      </c>
      <c r="J211" s="125">
        <v>755.6</v>
      </c>
      <c r="K211" s="129">
        <v>705.6</v>
      </c>
      <c r="L211" s="126">
        <v>45</v>
      </c>
      <c r="M211" s="127">
        <v>15</v>
      </c>
      <c r="N211" s="34">
        <f>'таблица №5 виды ремонта (2025)'!E211</f>
        <v>4485242.37952</v>
      </c>
      <c r="O211" s="34">
        <v>0</v>
      </c>
      <c r="P211" s="34">
        <v>0</v>
      </c>
      <c r="Q211" s="34">
        <v>0</v>
      </c>
      <c r="R211" s="34">
        <f t="shared" si="23"/>
        <v>4485242.37952</v>
      </c>
      <c r="S211" s="67">
        <v>46022</v>
      </c>
    </row>
    <row r="212" spans="1:19" ht="33" customHeight="1" x14ac:dyDescent="0.25">
      <c r="A212" s="11">
        <f t="shared" si="22"/>
        <v>146</v>
      </c>
      <c r="B212" s="122" t="s">
        <v>149</v>
      </c>
      <c r="C212" s="123" t="s">
        <v>503</v>
      </c>
      <c r="D212" s="130">
        <v>1957</v>
      </c>
      <c r="E212" s="130"/>
      <c r="F212" s="122" t="s">
        <v>136</v>
      </c>
      <c r="G212" s="128">
        <v>4</v>
      </c>
      <c r="H212" s="128">
        <v>4</v>
      </c>
      <c r="I212" s="129">
        <v>4647</v>
      </c>
      <c r="J212" s="125">
        <v>4397</v>
      </c>
      <c r="K212" s="125">
        <v>4197</v>
      </c>
      <c r="L212" s="126">
        <v>101</v>
      </c>
      <c r="M212" s="127">
        <v>33.666666666666664</v>
      </c>
      <c r="N212" s="34">
        <f>'таблица №5 виды ремонта (2025)'!E212</f>
        <v>7712542.7999999998</v>
      </c>
      <c r="O212" s="34">
        <v>0</v>
      </c>
      <c r="P212" s="34">
        <v>0</v>
      </c>
      <c r="Q212" s="34">
        <v>0</v>
      </c>
      <c r="R212" s="34">
        <f t="shared" si="23"/>
        <v>7712542.7999999998</v>
      </c>
      <c r="S212" s="67">
        <v>46022</v>
      </c>
    </row>
    <row r="213" spans="1:19" ht="33" customHeight="1" x14ac:dyDescent="0.25">
      <c r="A213" s="11">
        <f t="shared" si="22"/>
        <v>147</v>
      </c>
      <c r="B213" s="122" t="s">
        <v>159</v>
      </c>
      <c r="C213" s="123" t="s">
        <v>504</v>
      </c>
      <c r="D213" s="130">
        <v>1992</v>
      </c>
      <c r="E213" s="130"/>
      <c r="F213" s="122" t="s">
        <v>136</v>
      </c>
      <c r="G213" s="128">
        <v>6</v>
      </c>
      <c r="H213" s="128">
        <v>4</v>
      </c>
      <c r="I213" s="129">
        <v>3903.8</v>
      </c>
      <c r="J213" s="125">
        <v>3653.8</v>
      </c>
      <c r="K213" s="125">
        <v>3453.8</v>
      </c>
      <c r="L213" s="126">
        <v>148</v>
      </c>
      <c r="M213" s="127">
        <v>49</v>
      </c>
      <c r="N213" s="34">
        <f>'таблица №5 виды ремонта (2025)'!E213</f>
        <v>6690952.1046199994</v>
      </c>
      <c r="O213" s="34">
        <v>0</v>
      </c>
      <c r="P213" s="34">
        <v>0</v>
      </c>
      <c r="Q213" s="34">
        <v>0</v>
      </c>
      <c r="R213" s="34">
        <f t="shared" si="23"/>
        <v>6690952.1046199994</v>
      </c>
      <c r="S213" s="67">
        <v>46022</v>
      </c>
    </row>
    <row r="214" spans="1:19" ht="23.1" customHeight="1" x14ac:dyDescent="0.25">
      <c r="A214" s="348" t="s">
        <v>505</v>
      </c>
      <c r="B214" s="348"/>
      <c r="C214" s="348"/>
      <c r="D214" s="20" t="s">
        <v>31</v>
      </c>
      <c r="E214" s="20" t="s">
        <v>31</v>
      </c>
      <c r="F214" s="95" t="s">
        <v>31</v>
      </c>
      <c r="G214" s="20" t="s">
        <v>31</v>
      </c>
      <c r="H214" s="20" t="s">
        <v>31</v>
      </c>
      <c r="I214" s="21">
        <f>SUM(I215:I215)</f>
        <v>699.4</v>
      </c>
      <c r="J214" s="21">
        <f>SUM(J215:J215)</f>
        <v>613.6</v>
      </c>
      <c r="K214" s="21">
        <f>SUM(K215:K215)</f>
        <v>461.2</v>
      </c>
      <c r="L214" s="22">
        <f>SUM(L215:L215)</f>
        <v>29</v>
      </c>
      <c r="M214" s="22">
        <f>SUM(M215:M215)</f>
        <v>12</v>
      </c>
      <c r="N214" s="21">
        <f>SUM(N215)</f>
        <v>960881.067668</v>
      </c>
      <c r="O214" s="21">
        <f>SUM(O215)</f>
        <v>0</v>
      </c>
      <c r="P214" s="21">
        <f>SUM(P215)</f>
        <v>0</v>
      </c>
      <c r="Q214" s="21">
        <f>SUM(Q215)</f>
        <v>0</v>
      </c>
      <c r="R214" s="21">
        <f>SUM(R215)</f>
        <v>960881.067668</v>
      </c>
      <c r="S214" s="95" t="s">
        <v>31</v>
      </c>
    </row>
    <row r="215" spans="1:19" ht="23.1" customHeight="1" x14ac:dyDescent="0.25">
      <c r="A215" s="11">
        <v>1</v>
      </c>
      <c r="B215" s="11" t="s">
        <v>282</v>
      </c>
      <c r="C215" s="13" t="s">
        <v>506</v>
      </c>
      <c r="D215" s="13">
        <v>1931</v>
      </c>
      <c r="E215" s="13"/>
      <c r="F215" s="13" t="s">
        <v>172</v>
      </c>
      <c r="G215" s="13">
        <v>2</v>
      </c>
      <c r="H215" s="13">
        <v>3</v>
      </c>
      <c r="I215" s="17">
        <v>699.4</v>
      </c>
      <c r="J215" s="17">
        <v>613.6</v>
      </c>
      <c r="K215" s="17">
        <v>461.2</v>
      </c>
      <c r="L215" s="26">
        <v>29</v>
      </c>
      <c r="M215" s="26">
        <v>12</v>
      </c>
      <c r="N215" s="17">
        <f>'таблица №5 виды ремонта (2025)'!E215</f>
        <v>960881.067668</v>
      </c>
      <c r="O215" s="17">
        <v>0</v>
      </c>
      <c r="P215" s="17">
        <v>0</v>
      </c>
      <c r="Q215" s="17">
        <v>0</v>
      </c>
      <c r="R215" s="17">
        <f>N215</f>
        <v>960881.067668</v>
      </c>
      <c r="S215" s="67">
        <v>46022</v>
      </c>
    </row>
    <row r="216" spans="1:19" ht="33" customHeight="1" x14ac:dyDescent="0.25">
      <c r="A216" s="352"/>
      <c r="B216" s="352"/>
      <c r="C216" s="352"/>
      <c r="D216" s="10"/>
      <c r="E216" s="10"/>
      <c r="F216" s="106"/>
      <c r="G216" s="10"/>
      <c r="H216" s="10"/>
      <c r="I216" s="131"/>
      <c r="J216" s="131"/>
      <c r="K216" s="131"/>
      <c r="L216" s="132"/>
      <c r="M216" s="132"/>
      <c r="N216" s="133"/>
      <c r="O216" s="133"/>
      <c r="P216" s="133"/>
      <c r="Q216" s="133"/>
      <c r="R216" s="106"/>
      <c r="S216" s="106"/>
    </row>
    <row r="217" spans="1:19" ht="33" customHeight="1" x14ac:dyDescent="0.25">
      <c r="B217" s="82"/>
      <c r="C217" s="82"/>
      <c r="D217" s="82"/>
      <c r="E217" s="82"/>
      <c r="F217" s="6"/>
      <c r="G217" s="82"/>
      <c r="H217" s="82"/>
      <c r="I217" s="134"/>
      <c r="J217" s="134"/>
      <c r="K217" s="134"/>
      <c r="L217" s="82"/>
      <c r="M217" s="82"/>
      <c r="R217" s="106"/>
      <c r="S217" s="135"/>
    </row>
    <row r="218" spans="1:19" ht="33" customHeight="1" x14ac:dyDescent="0.25">
      <c r="B218" s="82"/>
      <c r="C218" s="82"/>
      <c r="D218" s="82"/>
      <c r="E218" s="82"/>
      <c r="F218" s="6"/>
      <c r="G218" s="82"/>
      <c r="H218" s="82"/>
      <c r="I218" s="134"/>
      <c r="J218" s="134"/>
      <c r="K218" s="134"/>
      <c r="L218" s="82"/>
      <c r="M218" s="82"/>
      <c r="R218" s="106"/>
      <c r="S218" s="135"/>
    </row>
    <row r="219" spans="1:19" ht="33" customHeight="1" x14ac:dyDescent="0.25">
      <c r="B219" s="82"/>
      <c r="C219" s="82"/>
      <c r="D219" s="82"/>
      <c r="E219" s="82"/>
      <c r="F219" s="6"/>
      <c r="G219" s="82"/>
      <c r="H219" s="82"/>
      <c r="I219" s="134"/>
      <c r="J219" s="134"/>
      <c r="K219" s="134"/>
      <c r="L219" s="82"/>
      <c r="M219" s="82"/>
      <c r="R219" s="106"/>
      <c r="S219" s="135"/>
    </row>
    <row r="220" spans="1:19" ht="33" customHeight="1" x14ac:dyDescent="0.25">
      <c r="B220" s="82"/>
      <c r="C220" s="82"/>
      <c r="D220" s="82"/>
      <c r="E220" s="82"/>
      <c r="F220" s="6"/>
      <c r="G220" s="82"/>
      <c r="H220" s="82"/>
      <c r="I220" s="134"/>
      <c r="J220" s="134"/>
      <c r="K220" s="134"/>
      <c r="L220" s="82"/>
      <c r="M220" s="82"/>
      <c r="R220" s="106"/>
      <c r="S220" s="135"/>
    </row>
    <row r="221" spans="1:19" ht="33" customHeight="1" x14ac:dyDescent="0.25">
      <c r="B221" s="82"/>
      <c r="C221" s="82"/>
      <c r="D221" s="82"/>
      <c r="E221" s="82"/>
      <c r="F221" s="6"/>
      <c r="G221" s="82"/>
      <c r="H221" s="82"/>
      <c r="I221" s="134"/>
      <c r="J221" s="134"/>
      <c r="K221" s="134"/>
      <c r="L221" s="82"/>
      <c r="M221" s="82"/>
      <c r="R221" s="106"/>
      <c r="S221" s="135"/>
    </row>
    <row r="222" spans="1:19" ht="33" customHeight="1" x14ac:dyDescent="0.25">
      <c r="A222" s="352"/>
      <c r="B222" s="352"/>
      <c r="C222" s="352"/>
      <c r="D222" s="10"/>
      <c r="E222" s="10"/>
      <c r="F222" s="106"/>
      <c r="G222" s="10"/>
      <c r="H222" s="10"/>
      <c r="I222" s="107"/>
      <c r="J222" s="107"/>
      <c r="K222" s="107"/>
      <c r="L222" s="10"/>
      <c r="M222" s="10"/>
      <c r="N222" s="106"/>
      <c r="O222" s="106"/>
      <c r="P222" s="106"/>
      <c r="Q222" s="106"/>
      <c r="R222" s="106"/>
      <c r="S222" s="106"/>
    </row>
    <row r="223" spans="1:19" ht="33" customHeight="1" x14ac:dyDescent="0.25">
      <c r="A223" s="82"/>
      <c r="B223" s="82"/>
      <c r="F223" s="6"/>
      <c r="R223" s="106"/>
      <c r="S223" s="135"/>
    </row>
    <row r="224" spans="1:19" ht="33" customHeight="1" x14ac:dyDescent="0.25">
      <c r="A224" s="82"/>
      <c r="B224" s="82"/>
      <c r="F224" s="6"/>
      <c r="R224" s="106"/>
      <c r="S224" s="135"/>
    </row>
    <row r="225" spans="1:19" ht="33" customHeight="1" x14ac:dyDescent="0.25">
      <c r="A225" s="82"/>
      <c r="B225" s="82"/>
      <c r="F225" s="6"/>
      <c r="R225" s="106"/>
      <c r="S225" s="135"/>
    </row>
    <row r="226" spans="1:19" ht="33" customHeight="1" x14ac:dyDescent="0.25">
      <c r="A226" s="82"/>
      <c r="B226" s="82"/>
      <c r="F226" s="6"/>
      <c r="R226" s="106"/>
      <c r="S226" s="135"/>
    </row>
    <row r="227" spans="1:19" ht="33" customHeight="1" x14ac:dyDescent="0.25">
      <c r="A227" s="82"/>
      <c r="B227" s="82"/>
      <c r="F227" s="6"/>
      <c r="R227" s="106"/>
      <c r="S227" s="135"/>
    </row>
    <row r="228" spans="1:19" ht="33" customHeight="1" x14ac:dyDescent="0.25">
      <c r="A228" s="82"/>
      <c r="B228" s="82"/>
      <c r="F228" s="6"/>
      <c r="R228" s="106"/>
      <c r="S228" s="135"/>
    </row>
    <row r="229" spans="1:19" ht="33" customHeight="1" x14ac:dyDescent="0.25">
      <c r="A229" s="82"/>
      <c r="B229" s="82"/>
      <c r="F229" s="6"/>
      <c r="R229" s="106"/>
      <c r="S229" s="135"/>
    </row>
    <row r="230" spans="1:19" ht="33" customHeight="1" x14ac:dyDescent="0.25">
      <c r="A230" s="82"/>
      <c r="B230" s="82"/>
      <c r="F230" s="6"/>
      <c r="R230" s="106"/>
      <c r="S230" s="135"/>
    </row>
    <row r="231" spans="1:19" ht="33" customHeight="1" x14ac:dyDescent="0.25">
      <c r="A231" s="82"/>
      <c r="B231" s="82"/>
      <c r="F231" s="6"/>
      <c r="R231" s="106"/>
      <c r="S231" s="135"/>
    </row>
    <row r="232" spans="1:19" ht="33" customHeight="1" x14ac:dyDescent="0.25">
      <c r="A232" s="82"/>
      <c r="B232" s="82"/>
      <c r="F232" s="6"/>
      <c r="R232" s="106"/>
      <c r="S232" s="135"/>
    </row>
    <row r="233" spans="1:19" ht="33" customHeight="1" x14ac:dyDescent="0.25">
      <c r="A233" s="82"/>
      <c r="B233" s="82"/>
      <c r="F233" s="6"/>
      <c r="R233" s="106"/>
      <c r="S233" s="135"/>
    </row>
    <row r="234" spans="1:19" ht="33" customHeight="1" x14ac:dyDescent="0.25">
      <c r="A234" s="82"/>
      <c r="B234" s="82"/>
      <c r="F234" s="6"/>
      <c r="R234" s="106"/>
      <c r="S234" s="135"/>
    </row>
    <row r="235" spans="1:19" ht="33" customHeight="1" x14ac:dyDescent="0.25">
      <c r="A235" s="82"/>
      <c r="B235" s="82"/>
      <c r="F235" s="6"/>
      <c r="R235" s="106"/>
      <c r="S235" s="135"/>
    </row>
    <row r="236" spans="1:19" ht="33" customHeight="1" x14ac:dyDescent="0.25">
      <c r="A236" s="82"/>
      <c r="B236" s="82"/>
      <c r="F236" s="6"/>
      <c r="R236" s="106"/>
      <c r="S236" s="135"/>
    </row>
    <row r="237" spans="1:19" ht="33" customHeight="1" x14ac:dyDescent="0.25">
      <c r="A237" s="82"/>
      <c r="B237" s="82"/>
      <c r="F237" s="6"/>
      <c r="R237" s="106"/>
      <c r="S237" s="135"/>
    </row>
    <row r="238" spans="1:19" ht="33" customHeight="1" x14ac:dyDescent="0.25">
      <c r="A238" s="82"/>
      <c r="B238" s="82"/>
      <c r="F238" s="6"/>
      <c r="R238" s="106"/>
      <c r="S238" s="135"/>
    </row>
    <row r="239" spans="1:19" ht="33" customHeight="1" x14ac:dyDescent="0.25">
      <c r="A239" s="82"/>
      <c r="B239" s="82"/>
      <c r="F239" s="6"/>
      <c r="R239" s="106"/>
      <c r="S239" s="135"/>
    </row>
    <row r="240" spans="1:19" ht="33" customHeight="1" x14ac:dyDescent="0.25">
      <c r="A240" s="82"/>
      <c r="B240" s="82"/>
      <c r="F240" s="6"/>
      <c r="R240" s="106"/>
      <c r="S240" s="135"/>
    </row>
    <row r="241" spans="1:19" ht="33" customHeight="1" x14ac:dyDescent="0.25">
      <c r="A241" s="82"/>
      <c r="B241" s="82"/>
      <c r="F241" s="6"/>
      <c r="R241" s="106"/>
      <c r="S241" s="135"/>
    </row>
    <row r="242" spans="1:19" ht="33" customHeight="1" x14ac:dyDescent="0.25">
      <c r="A242" s="82"/>
      <c r="B242" s="82"/>
      <c r="F242" s="6"/>
      <c r="R242" s="106"/>
      <c r="S242" s="135"/>
    </row>
    <row r="243" spans="1:19" ht="33" customHeight="1" x14ac:dyDescent="0.25">
      <c r="A243" s="82"/>
      <c r="B243" s="82"/>
      <c r="F243" s="6"/>
      <c r="R243" s="106"/>
      <c r="S243" s="135"/>
    </row>
    <row r="244" spans="1:19" ht="33" customHeight="1" x14ac:dyDescent="0.25">
      <c r="A244" s="82"/>
      <c r="B244" s="82"/>
      <c r="F244" s="6"/>
      <c r="R244" s="106"/>
      <c r="S244" s="135"/>
    </row>
    <row r="245" spans="1:19" ht="33" customHeight="1" x14ac:dyDescent="0.25">
      <c r="A245" s="82"/>
      <c r="B245" s="82"/>
      <c r="F245" s="6"/>
      <c r="R245" s="106"/>
      <c r="S245" s="135"/>
    </row>
    <row r="246" spans="1:19" ht="33" customHeight="1" x14ac:dyDescent="0.25">
      <c r="A246" s="82"/>
      <c r="B246" s="82"/>
      <c r="C246" s="82"/>
      <c r="D246" s="82"/>
      <c r="F246" s="6"/>
      <c r="G246" s="82"/>
      <c r="H246" s="82"/>
      <c r="I246" s="134"/>
      <c r="J246" s="134"/>
      <c r="L246" s="82"/>
      <c r="R246" s="106"/>
      <c r="S246" s="135"/>
    </row>
    <row r="247" spans="1:19" ht="33" customHeight="1" x14ac:dyDescent="0.25">
      <c r="A247" s="82"/>
      <c r="B247" s="82"/>
      <c r="F247" s="6"/>
      <c r="R247" s="106"/>
      <c r="S247" s="135"/>
    </row>
    <row r="248" spans="1:19" ht="33" customHeight="1" x14ac:dyDescent="0.25">
      <c r="A248" s="82"/>
      <c r="B248" s="82"/>
      <c r="F248" s="6"/>
      <c r="R248" s="106"/>
      <c r="S248" s="135"/>
    </row>
    <row r="249" spans="1:19" ht="33" customHeight="1" x14ac:dyDescent="0.25">
      <c r="A249" s="82"/>
      <c r="B249" s="82"/>
      <c r="F249" s="6"/>
      <c r="R249" s="106"/>
      <c r="S249" s="135"/>
    </row>
    <row r="250" spans="1:19" ht="33" customHeight="1" x14ac:dyDescent="0.25">
      <c r="A250" s="82"/>
      <c r="B250" s="82"/>
      <c r="F250" s="6"/>
      <c r="R250" s="106"/>
      <c r="S250" s="135"/>
    </row>
    <row r="251" spans="1:19" ht="33" customHeight="1" x14ac:dyDescent="0.25">
      <c r="A251" s="82"/>
      <c r="B251" s="82"/>
      <c r="F251" s="6"/>
      <c r="R251" s="106"/>
      <c r="S251" s="135"/>
    </row>
    <row r="252" spans="1:19" ht="33" customHeight="1" x14ac:dyDescent="0.25">
      <c r="A252" s="82"/>
      <c r="B252" s="82"/>
      <c r="F252" s="6"/>
      <c r="R252" s="106"/>
      <c r="S252" s="135"/>
    </row>
    <row r="253" spans="1:19" ht="33" customHeight="1" x14ac:dyDescent="0.25">
      <c r="A253" s="82"/>
      <c r="B253" s="82"/>
      <c r="F253" s="6"/>
      <c r="R253" s="106"/>
      <c r="S253" s="135"/>
    </row>
    <row r="254" spans="1:19" ht="33" customHeight="1" x14ac:dyDescent="0.25">
      <c r="A254" s="82"/>
      <c r="B254" s="82"/>
      <c r="F254" s="6"/>
      <c r="R254" s="106"/>
      <c r="S254" s="135"/>
    </row>
    <row r="255" spans="1:19" ht="33" customHeight="1" x14ac:dyDescent="0.25">
      <c r="A255" s="82"/>
      <c r="B255" s="82"/>
      <c r="F255" s="6"/>
      <c r="R255" s="106"/>
      <c r="S255" s="135"/>
    </row>
    <row r="256" spans="1:19" ht="33" customHeight="1" x14ac:dyDescent="0.25">
      <c r="A256" s="82"/>
      <c r="B256" s="82"/>
      <c r="F256" s="6"/>
      <c r="I256" s="134"/>
      <c r="J256" s="134"/>
      <c r="R256" s="106"/>
      <c r="S256" s="135"/>
    </row>
    <row r="257" spans="1:19" ht="33" customHeight="1" x14ac:dyDescent="0.25">
      <c r="A257" s="82"/>
      <c r="B257" s="82"/>
      <c r="D257" s="82"/>
      <c r="F257" s="6"/>
      <c r="G257" s="82"/>
      <c r="H257" s="82"/>
      <c r="I257" s="134"/>
      <c r="J257" s="134"/>
      <c r="L257" s="82"/>
      <c r="R257" s="106"/>
      <c r="S257" s="135"/>
    </row>
    <row r="258" spans="1:19" ht="33" customHeight="1" x14ac:dyDescent="0.25">
      <c r="A258" s="82"/>
      <c r="B258" s="82"/>
      <c r="F258" s="6"/>
      <c r="R258" s="106"/>
      <c r="S258" s="135"/>
    </row>
    <row r="259" spans="1:19" ht="33" customHeight="1" x14ac:dyDescent="0.25">
      <c r="A259" s="82"/>
      <c r="B259" s="82"/>
      <c r="F259" s="6"/>
      <c r="R259" s="106"/>
      <c r="S259" s="135"/>
    </row>
    <row r="260" spans="1:19" ht="33" customHeight="1" x14ac:dyDescent="0.25">
      <c r="A260" s="82"/>
      <c r="B260" s="82"/>
      <c r="F260" s="6"/>
      <c r="R260" s="106"/>
      <c r="S260" s="135"/>
    </row>
    <row r="261" spans="1:19" ht="33" customHeight="1" x14ac:dyDescent="0.25">
      <c r="A261" s="82"/>
      <c r="B261" s="82"/>
      <c r="F261" s="6"/>
      <c r="R261" s="106"/>
      <c r="S261" s="135"/>
    </row>
    <row r="262" spans="1:19" ht="33" customHeight="1" x14ac:dyDescent="0.25">
      <c r="A262" s="82"/>
      <c r="B262" s="82"/>
      <c r="F262" s="6"/>
      <c r="R262" s="106"/>
      <c r="S262" s="135"/>
    </row>
    <row r="263" spans="1:19" ht="33" customHeight="1" x14ac:dyDescent="0.25">
      <c r="A263" s="82"/>
      <c r="B263" s="82"/>
      <c r="F263" s="6"/>
      <c r="R263" s="106"/>
      <c r="S263" s="135"/>
    </row>
    <row r="264" spans="1:19" ht="33" customHeight="1" x14ac:dyDescent="0.25">
      <c r="A264" s="82"/>
      <c r="B264" s="82"/>
      <c r="F264" s="6"/>
      <c r="R264" s="106"/>
      <c r="S264" s="135"/>
    </row>
    <row r="265" spans="1:19" ht="33" customHeight="1" x14ac:dyDescent="0.25">
      <c r="A265" s="82"/>
      <c r="B265" s="82"/>
      <c r="F265" s="6"/>
      <c r="R265" s="106"/>
      <c r="S265" s="135"/>
    </row>
    <row r="266" spans="1:19" ht="33" customHeight="1" x14ac:dyDescent="0.25">
      <c r="A266" s="82"/>
      <c r="B266" s="82"/>
      <c r="F266" s="6"/>
      <c r="R266" s="106"/>
      <c r="S266" s="135"/>
    </row>
    <row r="267" spans="1:19" ht="33" customHeight="1" x14ac:dyDescent="0.25">
      <c r="A267" s="82"/>
      <c r="B267" s="82"/>
      <c r="F267" s="6"/>
      <c r="R267" s="106"/>
      <c r="S267" s="135"/>
    </row>
    <row r="268" spans="1:19" ht="33" customHeight="1" x14ac:dyDescent="0.25">
      <c r="A268" s="82"/>
      <c r="B268" s="82"/>
      <c r="F268" s="6"/>
      <c r="R268" s="106"/>
      <c r="S268" s="135"/>
    </row>
    <row r="269" spans="1:19" ht="33" customHeight="1" x14ac:dyDescent="0.25">
      <c r="A269" s="82"/>
      <c r="B269" s="82"/>
      <c r="F269" s="6"/>
      <c r="R269" s="106"/>
      <c r="S269" s="135"/>
    </row>
    <row r="270" spans="1:19" ht="33" customHeight="1" x14ac:dyDescent="0.25">
      <c r="A270" s="82"/>
      <c r="B270" s="82"/>
      <c r="F270" s="6"/>
      <c r="R270" s="106"/>
      <c r="S270" s="135"/>
    </row>
    <row r="271" spans="1:19" ht="33" customHeight="1" x14ac:dyDescent="0.25">
      <c r="A271" s="82"/>
      <c r="B271" s="82"/>
      <c r="D271" s="82"/>
      <c r="F271" s="6"/>
      <c r="G271" s="82"/>
      <c r="H271" s="82"/>
      <c r="I271" s="134"/>
      <c r="J271" s="134"/>
      <c r="L271" s="82"/>
      <c r="R271" s="106"/>
      <c r="S271" s="135"/>
    </row>
    <row r="272" spans="1:19" ht="33" customHeight="1" x14ac:dyDescent="0.25">
      <c r="A272" s="82"/>
      <c r="B272" s="82"/>
      <c r="F272" s="6"/>
      <c r="I272" s="134"/>
      <c r="J272" s="134"/>
      <c r="R272" s="106"/>
      <c r="S272" s="135"/>
    </row>
    <row r="273" spans="1:19" ht="33" customHeight="1" x14ac:dyDescent="0.25">
      <c r="A273" s="82"/>
      <c r="B273" s="82"/>
      <c r="F273" s="6"/>
      <c r="I273" s="134"/>
      <c r="J273" s="134"/>
      <c r="R273" s="106"/>
      <c r="S273" s="135"/>
    </row>
    <row r="274" spans="1:19" ht="33" customHeight="1" x14ac:dyDescent="0.25">
      <c r="A274" s="82"/>
      <c r="B274" s="82"/>
      <c r="F274" s="6"/>
      <c r="R274" s="106"/>
      <c r="S274" s="135"/>
    </row>
    <row r="275" spans="1:19" ht="33" customHeight="1" x14ac:dyDescent="0.25">
      <c r="A275" s="82"/>
      <c r="B275" s="82"/>
      <c r="D275" s="82"/>
      <c r="F275" s="6"/>
      <c r="G275" s="82"/>
      <c r="H275" s="82"/>
      <c r="I275" s="134"/>
      <c r="J275" s="134"/>
      <c r="L275" s="82"/>
      <c r="R275" s="106"/>
      <c r="S275" s="135"/>
    </row>
    <row r="276" spans="1:19" ht="33" customHeight="1" x14ac:dyDescent="0.25">
      <c r="A276" s="82"/>
      <c r="B276" s="82"/>
      <c r="F276" s="6"/>
      <c r="R276" s="106"/>
      <c r="S276" s="135"/>
    </row>
    <row r="277" spans="1:19" ht="33" customHeight="1" x14ac:dyDescent="0.25">
      <c r="A277" s="82"/>
      <c r="B277" s="82"/>
      <c r="F277" s="6"/>
      <c r="R277" s="106"/>
      <c r="S277" s="135"/>
    </row>
    <row r="278" spans="1:19" ht="33" customHeight="1" x14ac:dyDescent="0.25">
      <c r="A278" s="82"/>
      <c r="B278" s="82"/>
      <c r="F278" s="6"/>
      <c r="R278" s="106"/>
      <c r="S278" s="135"/>
    </row>
    <row r="279" spans="1:19" ht="33" customHeight="1" x14ac:dyDescent="0.25">
      <c r="A279" s="82"/>
      <c r="B279" s="82"/>
      <c r="F279" s="6"/>
      <c r="R279" s="106"/>
      <c r="S279" s="135"/>
    </row>
    <row r="280" spans="1:19" ht="33" customHeight="1" x14ac:dyDescent="0.25">
      <c r="A280" s="82"/>
      <c r="B280" s="82"/>
      <c r="F280" s="6"/>
      <c r="R280" s="106"/>
      <c r="S280" s="135"/>
    </row>
    <row r="281" spans="1:19" ht="33" customHeight="1" x14ac:dyDescent="0.25">
      <c r="A281" s="82"/>
      <c r="B281" s="82"/>
      <c r="F281" s="6"/>
      <c r="R281" s="106"/>
      <c r="S281" s="135"/>
    </row>
    <row r="282" spans="1:19" ht="33" customHeight="1" x14ac:dyDescent="0.25">
      <c r="A282" s="82"/>
      <c r="B282" s="82"/>
      <c r="C282" s="82"/>
      <c r="D282" s="82"/>
      <c r="F282" s="6"/>
      <c r="G282" s="82"/>
      <c r="H282" s="82"/>
      <c r="I282" s="134"/>
      <c r="J282" s="134"/>
      <c r="L282" s="82"/>
      <c r="R282" s="106"/>
      <c r="S282" s="135"/>
    </row>
    <row r="283" spans="1:19" ht="33" customHeight="1" x14ac:dyDescent="0.25">
      <c r="A283" s="82"/>
      <c r="B283" s="82"/>
      <c r="F283" s="6"/>
      <c r="R283" s="106"/>
      <c r="S283" s="135"/>
    </row>
    <row r="284" spans="1:19" ht="33" customHeight="1" x14ac:dyDescent="0.25">
      <c r="A284" s="82"/>
      <c r="B284" s="82"/>
      <c r="F284" s="6"/>
      <c r="R284" s="106"/>
      <c r="S284" s="135"/>
    </row>
    <row r="285" spans="1:19" ht="33" customHeight="1" x14ac:dyDescent="0.25">
      <c r="A285" s="82"/>
      <c r="B285" s="82"/>
      <c r="F285" s="6"/>
      <c r="R285" s="106"/>
      <c r="S285" s="135"/>
    </row>
    <row r="286" spans="1:19" ht="24" customHeight="1" x14ac:dyDescent="0.25">
      <c r="A286" s="82"/>
      <c r="B286" s="82"/>
      <c r="F286" s="6"/>
      <c r="R286" s="106"/>
      <c r="S286" s="135"/>
    </row>
    <row r="287" spans="1:19" ht="24" customHeight="1" x14ac:dyDescent="0.25">
      <c r="A287" s="82"/>
      <c r="B287" s="82"/>
      <c r="F287" s="6"/>
      <c r="R287" s="106"/>
      <c r="S287" s="135"/>
    </row>
    <row r="288" spans="1:19" ht="24" customHeight="1" x14ac:dyDescent="0.25">
      <c r="A288" s="82"/>
      <c r="B288" s="82"/>
      <c r="F288" s="6"/>
      <c r="R288" s="106"/>
      <c r="S288" s="135"/>
    </row>
    <row r="289" spans="1:19" ht="24" customHeight="1" x14ac:dyDescent="0.25">
      <c r="A289" s="82"/>
      <c r="B289" s="82"/>
      <c r="F289" s="6"/>
      <c r="R289" s="106"/>
      <c r="S289" s="135"/>
    </row>
    <row r="290" spans="1:19" ht="24" customHeight="1" x14ac:dyDescent="0.25">
      <c r="A290" s="82"/>
      <c r="B290" s="82"/>
      <c r="F290" s="6"/>
      <c r="R290" s="106"/>
      <c r="S290" s="135"/>
    </row>
    <row r="291" spans="1:19" ht="24" customHeight="1" x14ac:dyDescent="0.25">
      <c r="A291" s="82"/>
      <c r="B291" s="82"/>
      <c r="F291" s="6"/>
      <c r="R291" s="106"/>
      <c r="S291" s="135"/>
    </row>
    <row r="292" spans="1:19" ht="24" customHeight="1" x14ac:dyDescent="0.25">
      <c r="A292" s="82"/>
      <c r="B292" s="82"/>
      <c r="F292" s="6"/>
      <c r="R292" s="106"/>
      <c r="S292" s="135"/>
    </row>
    <row r="293" spans="1:19" ht="24" customHeight="1" x14ac:dyDescent="0.25">
      <c r="A293" s="82"/>
      <c r="B293" s="82"/>
      <c r="F293" s="6"/>
      <c r="R293" s="106"/>
      <c r="S293" s="135"/>
    </row>
    <row r="294" spans="1:19" ht="24" customHeight="1" x14ac:dyDescent="0.25">
      <c r="A294" s="82"/>
      <c r="C294" s="136"/>
      <c r="E294" s="78"/>
      <c r="G294" s="78"/>
      <c r="H294" s="78"/>
      <c r="I294" s="137"/>
      <c r="J294" s="137"/>
      <c r="K294" s="137"/>
      <c r="N294" s="8"/>
      <c r="O294" s="138"/>
      <c r="P294" s="138"/>
      <c r="Q294" s="138"/>
      <c r="R294" s="137"/>
      <c r="S294" s="139"/>
    </row>
    <row r="295" spans="1:19" ht="24" customHeight="1" x14ac:dyDescent="0.25">
      <c r="A295" s="82"/>
      <c r="B295" s="82"/>
      <c r="F295" s="6"/>
      <c r="R295" s="106"/>
      <c r="S295" s="135"/>
    </row>
    <row r="296" spans="1:19" ht="24" customHeight="1" x14ac:dyDescent="0.25">
      <c r="A296" s="82"/>
      <c r="B296" s="82"/>
      <c r="F296" s="6"/>
      <c r="R296" s="106"/>
      <c r="S296" s="135"/>
    </row>
    <row r="297" spans="1:19" ht="24" customHeight="1" x14ac:dyDescent="0.25">
      <c r="A297" s="82"/>
      <c r="B297" s="82"/>
      <c r="F297" s="6"/>
      <c r="R297" s="106"/>
      <c r="S297" s="135"/>
    </row>
    <row r="298" spans="1:19" ht="24" customHeight="1" x14ac:dyDescent="0.25">
      <c r="A298" s="82"/>
      <c r="B298" s="82"/>
      <c r="F298" s="6"/>
      <c r="R298" s="106"/>
      <c r="S298" s="135"/>
    </row>
    <row r="299" spans="1:19" ht="24" customHeight="1" x14ac:dyDescent="0.25">
      <c r="A299" s="82"/>
      <c r="B299" s="82"/>
      <c r="F299" s="6"/>
      <c r="R299" s="106"/>
      <c r="S299" s="135"/>
    </row>
    <row r="300" spans="1:19" ht="24" customHeight="1" x14ac:dyDescent="0.25">
      <c r="A300" s="82"/>
      <c r="B300" s="82"/>
      <c r="F300" s="6"/>
      <c r="R300" s="106"/>
      <c r="S300" s="135"/>
    </row>
    <row r="301" spans="1:19" ht="24" customHeight="1" x14ac:dyDescent="0.25">
      <c r="A301" s="82"/>
      <c r="B301" s="82"/>
      <c r="F301" s="6"/>
      <c r="R301" s="106"/>
      <c r="S301" s="135"/>
    </row>
    <row r="302" spans="1:19" ht="24" customHeight="1" x14ac:dyDescent="0.25">
      <c r="A302" s="82"/>
      <c r="B302" s="82"/>
      <c r="F302" s="6"/>
      <c r="R302" s="106"/>
      <c r="S302" s="135"/>
    </row>
    <row r="303" spans="1:19" ht="24" customHeight="1" x14ac:dyDescent="0.25">
      <c r="A303" s="82"/>
      <c r="B303" s="82"/>
      <c r="O303" s="8"/>
      <c r="P303" s="8"/>
      <c r="Q303" s="8"/>
      <c r="R303" s="106"/>
      <c r="S303" s="140"/>
    </row>
  </sheetData>
  <autoFilter ref="A8:WWA215" xr:uid="{00000000-0009-0000-0000-000003000000}">
    <filterColumn colId="0" showButton="0"/>
    <filterColumn colId="1" showButton="0"/>
  </autoFilter>
  <mergeCells count="38">
    <mergeCell ref="A216:C216"/>
    <mergeCell ref="A222:C222"/>
    <mergeCell ref="A54:C54"/>
    <mergeCell ref="A56:C56"/>
    <mergeCell ref="A58:C58"/>
    <mergeCell ref="A66:C66"/>
    <mergeCell ref="A214:C214"/>
    <mergeCell ref="A18:C18"/>
    <mergeCell ref="A29:C29"/>
    <mergeCell ref="A44:C44"/>
    <mergeCell ref="A50:C50"/>
    <mergeCell ref="A52:C52"/>
    <mergeCell ref="A8:C8"/>
    <mergeCell ref="A9:C9"/>
    <mergeCell ref="A11:C11"/>
    <mergeCell ref="A13:C13"/>
    <mergeCell ref="A16:C16"/>
    <mergeCell ref="E4:E6"/>
    <mergeCell ref="J4:J5"/>
    <mergeCell ref="K4:K5"/>
    <mergeCell ref="N4:N5"/>
    <mergeCell ref="O4:R4"/>
    <mergeCell ref="Q1:S1"/>
    <mergeCell ref="B2:S2"/>
    <mergeCell ref="A3:A6"/>
    <mergeCell ref="B3:B6"/>
    <mergeCell ref="C3:C6"/>
    <mergeCell ref="D3:E3"/>
    <mergeCell ref="F3:F6"/>
    <mergeCell ref="G3:G6"/>
    <mergeCell ref="H3:H6"/>
    <mergeCell ref="I3:I5"/>
    <mergeCell ref="J3:K3"/>
    <mergeCell ref="L3:L5"/>
    <mergeCell ref="M3:M5"/>
    <mergeCell ref="N3:R3"/>
    <mergeCell ref="S3:S6"/>
    <mergeCell ref="D4:D6"/>
  </mergeCells>
  <conditionalFormatting sqref="C1:C7 C17:C23 C14:C15 C10 C24:C28">
    <cfRule type="duplicateValues" dxfId="553" priority="41" stopIfTrue="1"/>
  </conditionalFormatting>
  <conditionalFormatting sqref="C7">
    <cfRule type="duplicateValues" dxfId="552" priority="38" stopIfTrue="1"/>
  </conditionalFormatting>
  <conditionalFormatting sqref="C14:C15">
    <cfRule type="duplicateValues" dxfId="551" priority="25" stopIfTrue="1"/>
  </conditionalFormatting>
  <conditionalFormatting sqref="C15">
    <cfRule type="duplicateValues" dxfId="550" priority="16" stopIfTrue="1"/>
  </conditionalFormatting>
  <conditionalFormatting sqref="C17:C23 C14:C15 C10 C24:C28">
    <cfRule type="duplicateValues" dxfId="549" priority="42" stopIfTrue="1"/>
  </conditionalFormatting>
  <conditionalFormatting sqref="C17:C23 C24:C28">
    <cfRule type="duplicateValues" dxfId="548" priority="43" stopIfTrue="1"/>
  </conditionalFormatting>
  <conditionalFormatting sqref="C19:C23">
    <cfRule type="duplicateValues" dxfId="547" priority="20" stopIfTrue="1"/>
  </conditionalFormatting>
  <conditionalFormatting sqref="C24">
    <cfRule type="duplicateValues" dxfId="546" priority="5" stopIfTrue="1"/>
    <cfRule type="duplicateValues" dxfId="545" priority="7" stopIfTrue="1"/>
  </conditionalFormatting>
  <conditionalFormatting sqref="C24:C28">
    <cfRule type="duplicateValues" dxfId="544" priority="18" stopIfTrue="1"/>
  </conditionalFormatting>
  <conditionalFormatting sqref="C47">
    <cfRule type="duplicateValues" dxfId="543" priority="23" stopIfTrue="1"/>
  </conditionalFormatting>
  <conditionalFormatting sqref="C48:C49 C45">
    <cfRule type="duplicateValues" dxfId="542" priority="21" stopIfTrue="1"/>
  </conditionalFormatting>
  <conditionalFormatting sqref="C67:C208">
    <cfRule type="duplicateValues" dxfId="541" priority="367"/>
    <cfRule type="duplicateValues" dxfId="540" priority="366"/>
  </conditionalFormatting>
  <conditionalFormatting sqref="C209">
    <cfRule type="duplicateValues" dxfId="539" priority="4"/>
  </conditionalFormatting>
  <conditionalFormatting sqref="C210">
    <cfRule type="duplicateValues" dxfId="538" priority="3"/>
  </conditionalFormatting>
  <conditionalFormatting sqref="C211">
    <cfRule type="duplicateValues" dxfId="537" priority="2"/>
  </conditionalFormatting>
  <conditionalFormatting sqref="C212:C213">
    <cfRule type="duplicateValues" dxfId="536" priority="1"/>
  </conditionalFormatting>
  <conditionalFormatting sqref="C217:C221">
    <cfRule type="duplicateValues" dxfId="535" priority="36" stopIfTrue="1"/>
  </conditionalFormatting>
  <conditionalFormatting sqref="C245:C248">
    <cfRule type="duplicateValues" dxfId="534" priority="35" stopIfTrue="1"/>
  </conditionalFormatting>
  <conditionalFormatting sqref="C249:C252">
    <cfRule type="duplicateValues" dxfId="533" priority="34" stopIfTrue="1"/>
  </conditionalFormatting>
  <conditionalFormatting sqref="C253:C261">
    <cfRule type="duplicateValues" dxfId="532" priority="33" stopIfTrue="1"/>
  </conditionalFormatting>
  <conditionalFormatting sqref="C262:C267">
    <cfRule type="duplicateValues" dxfId="531" priority="32" stopIfTrue="1"/>
  </conditionalFormatting>
  <conditionalFormatting sqref="C268:C273">
    <cfRule type="duplicateValues" dxfId="530" priority="31" stopIfTrue="1"/>
  </conditionalFormatting>
  <conditionalFormatting sqref="C274:C275">
    <cfRule type="duplicateValues" dxfId="529" priority="30" stopIfTrue="1"/>
  </conditionalFormatting>
  <conditionalFormatting sqref="C276:C280">
    <cfRule type="duplicateValues" dxfId="528" priority="29" stopIfTrue="1"/>
  </conditionalFormatting>
  <conditionalFormatting sqref="C281 C223:C244">
    <cfRule type="duplicateValues" dxfId="527" priority="39" stopIfTrue="1"/>
  </conditionalFormatting>
  <conditionalFormatting sqref="C282:C302">
    <cfRule type="duplicateValues" dxfId="526" priority="28" stopIfTrue="1"/>
  </conditionalFormatting>
  <conditionalFormatting sqref="C304:C65680">
    <cfRule type="duplicateValues" dxfId="525" priority="40" stopIfTrue="1"/>
  </conditionalFormatting>
  <conditionalFormatting sqref="C15:D15">
    <cfRule type="duplicateValues" dxfId="524" priority="15" stopIfTrue="1"/>
  </conditionalFormatting>
  <conditionalFormatting sqref="C46:D46">
    <cfRule type="duplicateValues" dxfId="523" priority="22" stopIfTrue="1"/>
  </conditionalFormatting>
  <conditionalFormatting sqref="C215:D215">
    <cfRule type="duplicateValues" dxfId="522" priority="24" stopIfTrue="1"/>
  </conditionalFormatting>
  <conditionalFormatting sqref="C303:D303">
    <cfRule type="duplicateValues" dxfId="521" priority="26" stopIfTrue="1"/>
  </conditionalFormatting>
  <conditionalFormatting sqref="D17 D20:D22">
    <cfRule type="duplicateValues" dxfId="520" priority="44" stopIfTrue="1"/>
  </conditionalFormatting>
  <conditionalFormatting sqref="D20:D22">
    <cfRule type="duplicateValues" dxfId="519" priority="19" stopIfTrue="1"/>
  </conditionalFormatting>
  <pageMargins left="0.70078740157480324" right="0.70078740157480324" top="0.75196850393700776" bottom="0.75196850393700776" header="0.3" footer="0.3"/>
  <pageSetup paperSize="9" scale="10" fitToHeight="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G304"/>
  <sheetViews>
    <sheetView topLeftCell="A179" zoomScale="60" workbookViewId="0">
      <selection activeCell="C1" sqref="C1:C1048576"/>
    </sheetView>
  </sheetViews>
  <sheetFormatPr defaultRowHeight="15.75" x14ac:dyDescent="0.25"/>
  <cols>
    <col min="1" max="1" width="6.28515625" style="80" customWidth="1"/>
    <col min="2" max="2" width="29.5703125" style="80" customWidth="1"/>
    <col min="3" max="3" width="53.5703125" style="80" customWidth="1"/>
    <col min="4" max="4" width="12.85546875" style="80" customWidth="1"/>
    <col min="5" max="5" width="25.28515625" style="80" customWidth="1"/>
    <col min="6" max="6" width="17.42578125" style="80" customWidth="1"/>
    <col min="7" max="7" width="15.42578125" style="80" customWidth="1"/>
    <col min="8" max="8" width="9.140625" style="80" customWidth="1"/>
    <col min="9" max="9" width="12.140625" style="80" customWidth="1"/>
    <col min="10" max="10" width="16.42578125" style="80" customWidth="1"/>
    <col min="11" max="11" width="15.28515625" style="80" customWidth="1"/>
    <col min="12" max="12" width="11.85546875" style="80" customWidth="1"/>
    <col min="13" max="13" width="20" style="80" customWidth="1"/>
    <col min="14" max="14" width="19.140625" style="80" customWidth="1"/>
    <col min="15" max="15" width="18.85546875" style="80" customWidth="1"/>
    <col min="16" max="16" width="20.140625" style="80" customWidth="1"/>
    <col min="17" max="17" width="20.7109375" style="80" customWidth="1"/>
    <col min="18" max="18" width="19.28515625" style="80" customWidth="1"/>
    <col min="19" max="19" width="31.7109375" style="80" customWidth="1"/>
    <col min="20" max="20" width="19.140625" style="80" customWidth="1"/>
    <col min="21" max="21" width="48.5703125" style="80" customWidth="1"/>
    <col min="22" max="22" width="18.42578125" style="80" customWidth="1"/>
    <col min="23" max="23" width="24.5703125" style="80" customWidth="1"/>
    <col min="24" max="24" width="36.140625" style="80" customWidth="1"/>
    <col min="25" max="25" width="29.28515625" style="80" customWidth="1"/>
    <col min="26" max="26" width="9.140625" style="80"/>
    <col min="27" max="27" width="20.140625" style="80" bestFit="1" customWidth="1"/>
    <col min="28" max="256" width="9.140625" style="80"/>
    <col min="257" max="257" width="6.28515625" style="80" customWidth="1"/>
    <col min="258" max="258" width="19.7109375" style="80" customWidth="1"/>
    <col min="259" max="259" width="39.7109375" style="80" customWidth="1"/>
    <col min="260" max="260" width="8.7109375" style="80" customWidth="1"/>
    <col min="261" max="261" width="15.28515625" style="80" customWidth="1"/>
    <col min="262" max="268" width="13.7109375" style="80" customWidth="1"/>
    <col min="269" max="269" width="15.85546875" style="80" customWidth="1"/>
    <col min="270" max="270" width="14.28515625" style="80" customWidth="1"/>
    <col min="271" max="281" width="13.7109375" style="80" customWidth="1"/>
    <col min="282" max="512" width="9.140625" style="80"/>
    <col min="513" max="513" width="6.28515625" style="80" customWidth="1"/>
    <col min="514" max="514" width="19.7109375" style="80" customWidth="1"/>
    <col min="515" max="515" width="39.7109375" style="80" customWidth="1"/>
    <col min="516" max="516" width="8.7109375" style="80" customWidth="1"/>
    <col min="517" max="517" width="15.28515625" style="80" customWidth="1"/>
    <col min="518" max="524" width="13.7109375" style="80" customWidth="1"/>
    <col min="525" max="525" width="15.85546875" style="80" customWidth="1"/>
    <col min="526" max="526" width="14.28515625" style="80" customWidth="1"/>
    <col min="527" max="537" width="13.7109375" style="80" customWidth="1"/>
    <col min="538" max="768" width="9.140625" style="80"/>
    <col min="769" max="769" width="6.28515625" style="80" customWidth="1"/>
    <col min="770" max="770" width="19.7109375" style="80" customWidth="1"/>
    <col min="771" max="771" width="39.7109375" style="80" customWidth="1"/>
    <col min="772" max="772" width="8.7109375" style="80" customWidth="1"/>
    <col min="773" max="773" width="15.28515625" style="80" customWidth="1"/>
    <col min="774" max="780" width="13.7109375" style="80" customWidth="1"/>
    <col min="781" max="781" width="15.85546875" style="80" customWidth="1"/>
    <col min="782" max="782" width="14.28515625" style="80" customWidth="1"/>
    <col min="783" max="793" width="13.7109375" style="80" customWidth="1"/>
    <col min="794" max="1024" width="9.140625" style="80"/>
    <col min="1025" max="1025" width="6.28515625" style="80" customWidth="1"/>
    <col min="1026" max="1026" width="19.7109375" style="80" customWidth="1"/>
    <col min="1027" max="1027" width="39.7109375" style="80" customWidth="1"/>
    <col min="1028" max="1028" width="8.7109375" style="80" customWidth="1"/>
    <col min="1029" max="1029" width="15.28515625" style="80" customWidth="1"/>
    <col min="1030" max="1036" width="13.7109375" style="80" customWidth="1"/>
    <col min="1037" max="1037" width="15.85546875" style="80" customWidth="1"/>
    <col min="1038" max="1038" width="14.28515625" style="80" customWidth="1"/>
    <col min="1039" max="1049" width="13.7109375" style="80" customWidth="1"/>
    <col min="1050" max="1280" width="9.140625" style="80"/>
    <col min="1281" max="1281" width="6.28515625" style="80" customWidth="1"/>
    <col min="1282" max="1282" width="19.7109375" style="80" customWidth="1"/>
    <col min="1283" max="1283" width="39.7109375" style="80" customWidth="1"/>
    <col min="1284" max="1284" width="8.7109375" style="80" customWidth="1"/>
    <col min="1285" max="1285" width="15.28515625" style="80" customWidth="1"/>
    <col min="1286" max="1292" width="13.7109375" style="80" customWidth="1"/>
    <col min="1293" max="1293" width="15.85546875" style="80" customWidth="1"/>
    <col min="1294" max="1294" width="14.28515625" style="80" customWidth="1"/>
    <col min="1295" max="1305" width="13.7109375" style="80" customWidth="1"/>
    <col min="1306" max="1536" width="9.140625" style="80"/>
    <col min="1537" max="1537" width="6.28515625" style="80" customWidth="1"/>
    <col min="1538" max="1538" width="19.7109375" style="80" customWidth="1"/>
    <col min="1539" max="1539" width="39.7109375" style="80" customWidth="1"/>
    <col min="1540" max="1540" width="8.7109375" style="80" customWidth="1"/>
    <col min="1541" max="1541" width="15.28515625" style="80" customWidth="1"/>
    <col min="1542" max="1548" width="13.7109375" style="80" customWidth="1"/>
    <col min="1549" max="1549" width="15.85546875" style="80" customWidth="1"/>
    <col min="1550" max="1550" width="14.28515625" style="80" customWidth="1"/>
    <col min="1551" max="1561" width="13.7109375" style="80" customWidth="1"/>
    <col min="1562" max="1792" width="9.140625" style="80"/>
    <col min="1793" max="1793" width="6.28515625" style="80" customWidth="1"/>
    <col min="1794" max="1794" width="19.7109375" style="80" customWidth="1"/>
    <col min="1795" max="1795" width="39.7109375" style="80" customWidth="1"/>
    <col min="1796" max="1796" width="8.7109375" style="80" customWidth="1"/>
    <col min="1797" max="1797" width="15.28515625" style="80" customWidth="1"/>
    <col min="1798" max="1804" width="13.7109375" style="80" customWidth="1"/>
    <col min="1805" max="1805" width="15.85546875" style="80" customWidth="1"/>
    <col min="1806" max="1806" width="14.28515625" style="80" customWidth="1"/>
    <col min="1807" max="1817" width="13.7109375" style="80" customWidth="1"/>
    <col min="1818" max="2048" width="9.140625" style="80"/>
    <col min="2049" max="2049" width="6.28515625" style="80" customWidth="1"/>
    <col min="2050" max="2050" width="19.7109375" style="80" customWidth="1"/>
    <col min="2051" max="2051" width="39.7109375" style="80" customWidth="1"/>
    <col min="2052" max="2052" width="8.7109375" style="80" customWidth="1"/>
    <col min="2053" max="2053" width="15.28515625" style="80" customWidth="1"/>
    <col min="2054" max="2060" width="13.7109375" style="80" customWidth="1"/>
    <col min="2061" max="2061" width="15.85546875" style="80" customWidth="1"/>
    <col min="2062" max="2062" width="14.28515625" style="80" customWidth="1"/>
    <col min="2063" max="2073" width="13.7109375" style="80" customWidth="1"/>
    <col min="2074" max="2304" width="9.140625" style="80"/>
    <col min="2305" max="2305" width="6.28515625" style="80" customWidth="1"/>
    <col min="2306" max="2306" width="19.7109375" style="80" customWidth="1"/>
    <col min="2307" max="2307" width="39.7109375" style="80" customWidth="1"/>
    <col min="2308" max="2308" width="8.7109375" style="80" customWidth="1"/>
    <col min="2309" max="2309" width="15.28515625" style="80" customWidth="1"/>
    <col min="2310" max="2316" width="13.7109375" style="80" customWidth="1"/>
    <col min="2317" max="2317" width="15.85546875" style="80" customWidth="1"/>
    <col min="2318" max="2318" width="14.28515625" style="80" customWidth="1"/>
    <col min="2319" max="2329" width="13.7109375" style="80" customWidth="1"/>
    <col min="2330" max="2560" width="9.140625" style="80"/>
    <col min="2561" max="2561" width="6.28515625" style="80" customWidth="1"/>
    <col min="2562" max="2562" width="19.7109375" style="80" customWidth="1"/>
    <col min="2563" max="2563" width="39.7109375" style="80" customWidth="1"/>
    <col min="2564" max="2564" width="8.7109375" style="80" customWidth="1"/>
    <col min="2565" max="2565" width="15.28515625" style="80" customWidth="1"/>
    <col min="2566" max="2572" width="13.7109375" style="80" customWidth="1"/>
    <col min="2573" max="2573" width="15.85546875" style="80" customWidth="1"/>
    <col min="2574" max="2574" width="14.28515625" style="80" customWidth="1"/>
    <col min="2575" max="2585" width="13.7109375" style="80" customWidth="1"/>
    <col min="2586" max="2816" width="9.140625" style="80"/>
    <col min="2817" max="2817" width="6.28515625" style="80" customWidth="1"/>
    <col min="2818" max="2818" width="19.7109375" style="80" customWidth="1"/>
    <col min="2819" max="2819" width="39.7109375" style="80" customWidth="1"/>
    <col min="2820" max="2820" width="8.7109375" style="80" customWidth="1"/>
    <col min="2821" max="2821" width="15.28515625" style="80" customWidth="1"/>
    <col min="2822" max="2828" width="13.7109375" style="80" customWidth="1"/>
    <col min="2829" max="2829" width="15.85546875" style="80" customWidth="1"/>
    <col min="2830" max="2830" width="14.28515625" style="80" customWidth="1"/>
    <col min="2831" max="2841" width="13.7109375" style="80" customWidth="1"/>
    <col min="2842" max="3072" width="9.140625" style="80"/>
    <col min="3073" max="3073" width="6.28515625" style="80" customWidth="1"/>
    <col min="3074" max="3074" width="19.7109375" style="80" customWidth="1"/>
    <col min="3075" max="3075" width="39.7109375" style="80" customWidth="1"/>
    <col min="3076" max="3076" width="8.7109375" style="80" customWidth="1"/>
    <col min="3077" max="3077" width="15.28515625" style="80" customWidth="1"/>
    <col min="3078" max="3084" width="13.7109375" style="80" customWidth="1"/>
    <col min="3085" max="3085" width="15.85546875" style="80" customWidth="1"/>
    <col min="3086" max="3086" width="14.28515625" style="80" customWidth="1"/>
    <col min="3087" max="3097" width="13.7109375" style="80" customWidth="1"/>
    <col min="3098" max="3328" width="9.140625" style="80"/>
    <col min="3329" max="3329" width="6.28515625" style="80" customWidth="1"/>
    <col min="3330" max="3330" width="19.7109375" style="80" customWidth="1"/>
    <col min="3331" max="3331" width="39.7109375" style="80" customWidth="1"/>
    <col min="3332" max="3332" width="8.7109375" style="80" customWidth="1"/>
    <col min="3333" max="3333" width="15.28515625" style="80" customWidth="1"/>
    <col min="3334" max="3340" width="13.7109375" style="80" customWidth="1"/>
    <col min="3341" max="3341" width="15.85546875" style="80" customWidth="1"/>
    <col min="3342" max="3342" width="14.28515625" style="80" customWidth="1"/>
    <col min="3343" max="3353" width="13.7109375" style="80" customWidth="1"/>
    <col min="3354" max="3584" width="9.140625" style="80"/>
    <col min="3585" max="3585" width="6.28515625" style="80" customWidth="1"/>
    <col min="3586" max="3586" width="19.7109375" style="80" customWidth="1"/>
    <col min="3587" max="3587" width="39.7109375" style="80" customWidth="1"/>
    <col min="3588" max="3588" width="8.7109375" style="80" customWidth="1"/>
    <col min="3589" max="3589" width="15.28515625" style="80" customWidth="1"/>
    <col min="3590" max="3596" width="13.7109375" style="80" customWidth="1"/>
    <col min="3597" max="3597" width="15.85546875" style="80" customWidth="1"/>
    <col min="3598" max="3598" width="14.28515625" style="80" customWidth="1"/>
    <col min="3599" max="3609" width="13.7109375" style="80" customWidth="1"/>
    <col min="3610" max="3840" width="9.140625" style="80"/>
    <col min="3841" max="3841" width="6.28515625" style="80" customWidth="1"/>
    <col min="3842" max="3842" width="19.7109375" style="80" customWidth="1"/>
    <col min="3843" max="3843" width="39.7109375" style="80" customWidth="1"/>
    <col min="3844" max="3844" width="8.7109375" style="80" customWidth="1"/>
    <col min="3845" max="3845" width="15.28515625" style="80" customWidth="1"/>
    <col min="3846" max="3852" width="13.7109375" style="80" customWidth="1"/>
    <col min="3853" max="3853" width="15.85546875" style="80" customWidth="1"/>
    <col min="3854" max="3854" width="14.28515625" style="80" customWidth="1"/>
    <col min="3855" max="3865" width="13.7109375" style="80" customWidth="1"/>
    <col min="3866" max="4096" width="9.140625" style="80"/>
    <col min="4097" max="4097" width="6.28515625" style="80" customWidth="1"/>
    <col min="4098" max="4098" width="19.7109375" style="80" customWidth="1"/>
    <col min="4099" max="4099" width="39.7109375" style="80" customWidth="1"/>
    <col min="4100" max="4100" width="8.7109375" style="80" customWidth="1"/>
    <col min="4101" max="4101" width="15.28515625" style="80" customWidth="1"/>
    <col min="4102" max="4108" width="13.7109375" style="80" customWidth="1"/>
    <col min="4109" max="4109" width="15.85546875" style="80" customWidth="1"/>
    <col min="4110" max="4110" width="14.28515625" style="80" customWidth="1"/>
    <col min="4111" max="4121" width="13.7109375" style="80" customWidth="1"/>
    <col min="4122" max="4352" width="9.140625" style="80"/>
    <col min="4353" max="4353" width="6.28515625" style="80" customWidth="1"/>
    <col min="4354" max="4354" width="19.7109375" style="80" customWidth="1"/>
    <col min="4355" max="4355" width="39.7109375" style="80" customWidth="1"/>
    <col min="4356" max="4356" width="8.7109375" style="80" customWidth="1"/>
    <col min="4357" max="4357" width="15.28515625" style="80" customWidth="1"/>
    <col min="4358" max="4364" width="13.7109375" style="80" customWidth="1"/>
    <col min="4365" max="4365" width="15.85546875" style="80" customWidth="1"/>
    <col min="4366" max="4366" width="14.28515625" style="80" customWidth="1"/>
    <col min="4367" max="4377" width="13.7109375" style="80" customWidth="1"/>
    <col min="4378" max="4608" width="9.140625" style="80"/>
    <col min="4609" max="4609" width="6.28515625" style="80" customWidth="1"/>
    <col min="4610" max="4610" width="19.7109375" style="80" customWidth="1"/>
    <col min="4611" max="4611" width="39.7109375" style="80" customWidth="1"/>
    <col min="4612" max="4612" width="8.7109375" style="80" customWidth="1"/>
    <col min="4613" max="4613" width="15.28515625" style="80" customWidth="1"/>
    <col min="4614" max="4620" width="13.7109375" style="80" customWidth="1"/>
    <col min="4621" max="4621" width="15.85546875" style="80" customWidth="1"/>
    <col min="4622" max="4622" width="14.28515625" style="80" customWidth="1"/>
    <col min="4623" max="4633" width="13.7109375" style="80" customWidth="1"/>
    <col min="4634" max="4864" width="9.140625" style="80"/>
    <col min="4865" max="4865" width="6.28515625" style="80" customWidth="1"/>
    <col min="4866" max="4866" width="19.7109375" style="80" customWidth="1"/>
    <col min="4867" max="4867" width="39.7109375" style="80" customWidth="1"/>
    <col min="4868" max="4868" width="8.7109375" style="80" customWidth="1"/>
    <col min="4869" max="4869" width="15.28515625" style="80" customWidth="1"/>
    <col min="4870" max="4876" width="13.7109375" style="80" customWidth="1"/>
    <col min="4877" max="4877" width="15.85546875" style="80" customWidth="1"/>
    <col min="4878" max="4878" width="14.28515625" style="80" customWidth="1"/>
    <col min="4879" max="4889" width="13.7109375" style="80" customWidth="1"/>
    <col min="4890" max="5120" width="9.140625" style="80"/>
    <col min="5121" max="5121" width="6.28515625" style="80" customWidth="1"/>
    <col min="5122" max="5122" width="19.7109375" style="80" customWidth="1"/>
    <col min="5123" max="5123" width="39.7109375" style="80" customWidth="1"/>
    <col min="5124" max="5124" width="8.7109375" style="80" customWidth="1"/>
    <col min="5125" max="5125" width="15.28515625" style="80" customWidth="1"/>
    <col min="5126" max="5132" width="13.7109375" style="80" customWidth="1"/>
    <col min="5133" max="5133" width="15.85546875" style="80" customWidth="1"/>
    <col min="5134" max="5134" width="14.28515625" style="80" customWidth="1"/>
    <col min="5135" max="5145" width="13.7109375" style="80" customWidth="1"/>
    <col min="5146" max="5376" width="9.140625" style="80"/>
    <col min="5377" max="5377" width="6.28515625" style="80" customWidth="1"/>
    <col min="5378" max="5378" width="19.7109375" style="80" customWidth="1"/>
    <col min="5379" max="5379" width="39.7109375" style="80" customWidth="1"/>
    <col min="5380" max="5380" width="8.7109375" style="80" customWidth="1"/>
    <col min="5381" max="5381" width="15.28515625" style="80" customWidth="1"/>
    <col min="5382" max="5388" width="13.7109375" style="80" customWidth="1"/>
    <col min="5389" max="5389" width="15.85546875" style="80" customWidth="1"/>
    <col min="5390" max="5390" width="14.28515625" style="80" customWidth="1"/>
    <col min="5391" max="5401" width="13.7109375" style="80" customWidth="1"/>
    <col min="5402" max="5632" width="9.140625" style="80"/>
    <col min="5633" max="5633" width="6.28515625" style="80" customWidth="1"/>
    <col min="5634" max="5634" width="19.7109375" style="80" customWidth="1"/>
    <col min="5635" max="5635" width="39.7109375" style="80" customWidth="1"/>
    <col min="5636" max="5636" width="8.7109375" style="80" customWidth="1"/>
    <col min="5637" max="5637" width="15.28515625" style="80" customWidth="1"/>
    <col min="5638" max="5644" width="13.7109375" style="80" customWidth="1"/>
    <col min="5645" max="5645" width="15.85546875" style="80" customWidth="1"/>
    <col min="5646" max="5646" width="14.28515625" style="80" customWidth="1"/>
    <col min="5647" max="5657" width="13.7109375" style="80" customWidth="1"/>
    <col min="5658" max="5888" width="9.140625" style="80"/>
    <col min="5889" max="5889" width="6.28515625" style="80" customWidth="1"/>
    <col min="5890" max="5890" width="19.7109375" style="80" customWidth="1"/>
    <col min="5891" max="5891" width="39.7109375" style="80" customWidth="1"/>
    <col min="5892" max="5892" width="8.7109375" style="80" customWidth="1"/>
    <col min="5893" max="5893" width="15.28515625" style="80" customWidth="1"/>
    <col min="5894" max="5900" width="13.7109375" style="80" customWidth="1"/>
    <col min="5901" max="5901" width="15.85546875" style="80" customWidth="1"/>
    <col min="5902" max="5902" width="14.28515625" style="80" customWidth="1"/>
    <col min="5903" max="5913" width="13.7109375" style="80" customWidth="1"/>
    <col min="5914" max="6144" width="9.140625" style="80"/>
    <col min="6145" max="6145" width="6.28515625" style="80" customWidth="1"/>
    <col min="6146" max="6146" width="19.7109375" style="80" customWidth="1"/>
    <col min="6147" max="6147" width="39.7109375" style="80" customWidth="1"/>
    <col min="6148" max="6148" width="8.7109375" style="80" customWidth="1"/>
    <col min="6149" max="6149" width="15.28515625" style="80" customWidth="1"/>
    <col min="6150" max="6156" width="13.7109375" style="80" customWidth="1"/>
    <col min="6157" max="6157" width="15.85546875" style="80" customWidth="1"/>
    <col min="6158" max="6158" width="14.28515625" style="80" customWidth="1"/>
    <col min="6159" max="6169" width="13.7109375" style="80" customWidth="1"/>
    <col min="6170" max="6400" width="9.140625" style="80"/>
    <col min="6401" max="6401" width="6.28515625" style="80" customWidth="1"/>
    <col min="6402" max="6402" width="19.7109375" style="80" customWidth="1"/>
    <col min="6403" max="6403" width="39.7109375" style="80" customWidth="1"/>
    <col min="6404" max="6404" width="8.7109375" style="80" customWidth="1"/>
    <col min="6405" max="6405" width="15.28515625" style="80" customWidth="1"/>
    <col min="6406" max="6412" width="13.7109375" style="80" customWidth="1"/>
    <col min="6413" max="6413" width="15.85546875" style="80" customWidth="1"/>
    <col min="6414" max="6414" width="14.28515625" style="80" customWidth="1"/>
    <col min="6415" max="6425" width="13.7109375" style="80" customWidth="1"/>
    <col min="6426" max="6656" width="9.140625" style="80"/>
    <col min="6657" max="6657" width="6.28515625" style="80" customWidth="1"/>
    <col min="6658" max="6658" width="19.7109375" style="80" customWidth="1"/>
    <col min="6659" max="6659" width="39.7109375" style="80" customWidth="1"/>
    <col min="6660" max="6660" width="8.7109375" style="80" customWidth="1"/>
    <col min="6661" max="6661" width="15.28515625" style="80" customWidth="1"/>
    <col min="6662" max="6668" width="13.7109375" style="80" customWidth="1"/>
    <col min="6669" max="6669" width="15.85546875" style="80" customWidth="1"/>
    <col min="6670" max="6670" width="14.28515625" style="80" customWidth="1"/>
    <col min="6671" max="6681" width="13.7109375" style="80" customWidth="1"/>
    <col min="6682" max="6912" width="9.140625" style="80"/>
    <col min="6913" max="6913" width="6.28515625" style="80" customWidth="1"/>
    <col min="6914" max="6914" width="19.7109375" style="80" customWidth="1"/>
    <col min="6915" max="6915" width="39.7109375" style="80" customWidth="1"/>
    <col min="6916" max="6916" width="8.7109375" style="80" customWidth="1"/>
    <col min="6917" max="6917" width="15.28515625" style="80" customWidth="1"/>
    <col min="6918" max="6924" width="13.7109375" style="80" customWidth="1"/>
    <col min="6925" max="6925" width="15.85546875" style="80" customWidth="1"/>
    <col min="6926" max="6926" width="14.28515625" style="80" customWidth="1"/>
    <col min="6927" max="6937" width="13.7109375" style="80" customWidth="1"/>
    <col min="6938" max="7168" width="9.140625" style="80"/>
    <col min="7169" max="7169" width="6.28515625" style="80" customWidth="1"/>
    <col min="7170" max="7170" width="19.7109375" style="80" customWidth="1"/>
    <col min="7171" max="7171" width="39.7109375" style="80" customWidth="1"/>
    <col min="7172" max="7172" width="8.7109375" style="80" customWidth="1"/>
    <col min="7173" max="7173" width="15.28515625" style="80" customWidth="1"/>
    <col min="7174" max="7180" width="13.7109375" style="80" customWidth="1"/>
    <col min="7181" max="7181" width="15.85546875" style="80" customWidth="1"/>
    <col min="7182" max="7182" width="14.28515625" style="80" customWidth="1"/>
    <col min="7183" max="7193" width="13.7109375" style="80" customWidth="1"/>
    <col min="7194" max="7424" width="9.140625" style="80"/>
    <col min="7425" max="7425" width="6.28515625" style="80" customWidth="1"/>
    <col min="7426" max="7426" width="19.7109375" style="80" customWidth="1"/>
    <col min="7427" max="7427" width="39.7109375" style="80" customWidth="1"/>
    <col min="7428" max="7428" width="8.7109375" style="80" customWidth="1"/>
    <col min="7429" max="7429" width="15.28515625" style="80" customWidth="1"/>
    <col min="7430" max="7436" width="13.7109375" style="80" customWidth="1"/>
    <col min="7437" max="7437" width="15.85546875" style="80" customWidth="1"/>
    <col min="7438" max="7438" width="14.28515625" style="80" customWidth="1"/>
    <col min="7439" max="7449" width="13.7109375" style="80" customWidth="1"/>
    <col min="7450" max="7680" width="9.140625" style="80"/>
    <col min="7681" max="7681" width="6.28515625" style="80" customWidth="1"/>
    <col min="7682" max="7682" width="19.7109375" style="80" customWidth="1"/>
    <col min="7683" max="7683" width="39.7109375" style="80" customWidth="1"/>
    <col min="7684" max="7684" width="8.7109375" style="80" customWidth="1"/>
    <col min="7685" max="7685" width="15.28515625" style="80" customWidth="1"/>
    <col min="7686" max="7692" width="13.7109375" style="80" customWidth="1"/>
    <col min="7693" max="7693" width="15.85546875" style="80" customWidth="1"/>
    <col min="7694" max="7694" width="14.28515625" style="80" customWidth="1"/>
    <col min="7695" max="7705" width="13.7109375" style="80" customWidth="1"/>
    <col min="7706" max="7936" width="9.140625" style="80"/>
    <col min="7937" max="7937" width="6.28515625" style="80" customWidth="1"/>
    <col min="7938" max="7938" width="19.7109375" style="80" customWidth="1"/>
    <col min="7939" max="7939" width="39.7109375" style="80" customWidth="1"/>
    <col min="7940" max="7940" width="8.7109375" style="80" customWidth="1"/>
    <col min="7941" max="7941" width="15.28515625" style="80" customWidth="1"/>
    <col min="7942" max="7948" width="13.7109375" style="80" customWidth="1"/>
    <col min="7949" max="7949" width="15.85546875" style="80" customWidth="1"/>
    <col min="7950" max="7950" width="14.28515625" style="80" customWidth="1"/>
    <col min="7951" max="7961" width="13.7109375" style="80" customWidth="1"/>
    <col min="7962" max="8192" width="9.140625" style="80"/>
    <col min="8193" max="8193" width="6.28515625" style="80" customWidth="1"/>
    <col min="8194" max="8194" width="19.7109375" style="80" customWidth="1"/>
    <col min="8195" max="8195" width="39.7109375" style="80" customWidth="1"/>
    <col min="8196" max="8196" width="8.7109375" style="80" customWidth="1"/>
    <col min="8197" max="8197" width="15.28515625" style="80" customWidth="1"/>
    <col min="8198" max="8204" width="13.7109375" style="80" customWidth="1"/>
    <col min="8205" max="8205" width="15.85546875" style="80" customWidth="1"/>
    <col min="8206" max="8206" width="14.28515625" style="80" customWidth="1"/>
    <col min="8207" max="8217" width="13.7109375" style="80" customWidth="1"/>
    <col min="8218" max="8448" width="9.140625" style="80"/>
    <col min="8449" max="8449" width="6.28515625" style="80" customWidth="1"/>
    <col min="8450" max="8450" width="19.7109375" style="80" customWidth="1"/>
    <col min="8451" max="8451" width="39.7109375" style="80" customWidth="1"/>
    <col min="8452" max="8452" width="8.7109375" style="80" customWidth="1"/>
    <col min="8453" max="8453" width="15.28515625" style="80" customWidth="1"/>
    <col min="8454" max="8460" width="13.7109375" style="80" customWidth="1"/>
    <col min="8461" max="8461" width="15.85546875" style="80" customWidth="1"/>
    <col min="8462" max="8462" width="14.28515625" style="80" customWidth="1"/>
    <col min="8463" max="8473" width="13.7109375" style="80" customWidth="1"/>
    <col min="8474" max="8704" width="9.140625" style="80"/>
    <col min="8705" max="8705" width="6.28515625" style="80" customWidth="1"/>
    <col min="8706" max="8706" width="19.7109375" style="80" customWidth="1"/>
    <col min="8707" max="8707" width="39.7109375" style="80" customWidth="1"/>
    <col min="8708" max="8708" width="8.7109375" style="80" customWidth="1"/>
    <col min="8709" max="8709" width="15.28515625" style="80" customWidth="1"/>
    <col min="8710" max="8716" width="13.7109375" style="80" customWidth="1"/>
    <col min="8717" max="8717" width="15.85546875" style="80" customWidth="1"/>
    <col min="8718" max="8718" width="14.28515625" style="80" customWidth="1"/>
    <col min="8719" max="8729" width="13.7109375" style="80" customWidth="1"/>
    <col min="8730" max="8960" width="9.140625" style="80"/>
    <col min="8961" max="8961" width="6.28515625" style="80" customWidth="1"/>
    <col min="8962" max="8962" width="19.7109375" style="80" customWidth="1"/>
    <col min="8963" max="8963" width="39.7109375" style="80" customWidth="1"/>
    <col min="8964" max="8964" width="8.7109375" style="80" customWidth="1"/>
    <col min="8965" max="8965" width="15.28515625" style="80" customWidth="1"/>
    <col min="8966" max="8972" width="13.7109375" style="80" customWidth="1"/>
    <col min="8973" max="8973" width="15.85546875" style="80" customWidth="1"/>
    <col min="8974" max="8974" width="14.28515625" style="80" customWidth="1"/>
    <col min="8975" max="8985" width="13.7109375" style="80" customWidth="1"/>
    <col min="8986" max="9216" width="9.140625" style="80"/>
    <col min="9217" max="9217" width="6.28515625" style="80" customWidth="1"/>
    <col min="9218" max="9218" width="19.7109375" style="80" customWidth="1"/>
    <col min="9219" max="9219" width="39.7109375" style="80" customWidth="1"/>
    <col min="9220" max="9220" width="8.7109375" style="80" customWidth="1"/>
    <col min="9221" max="9221" width="15.28515625" style="80" customWidth="1"/>
    <col min="9222" max="9228" width="13.7109375" style="80" customWidth="1"/>
    <col min="9229" max="9229" width="15.85546875" style="80" customWidth="1"/>
    <col min="9230" max="9230" width="14.28515625" style="80" customWidth="1"/>
    <col min="9231" max="9241" width="13.7109375" style="80" customWidth="1"/>
    <col min="9242" max="9472" width="9.140625" style="80"/>
    <col min="9473" max="9473" width="6.28515625" style="80" customWidth="1"/>
    <col min="9474" max="9474" width="19.7109375" style="80" customWidth="1"/>
    <col min="9475" max="9475" width="39.7109375" style="80" customWidth="1"/>
    <col min="9476" max="9476" width="8.7109375" style="80" customWidth="1"/>
    <col min="9477" max="9477" width="15.28515625" style="80" customWidth="1"/>
    <col min="9478" max="9484" width="13.7109375" style="80" customWidth="1"/>
    <col min="9485" max="9485" width="15.85546875" style="80" customWidth="1"/>
    <col min="9486" max="9486" width="14.28515625" style="80" customWidth="1"/>
    <col min="9487" max="9497" width="13.7109375" style="80" customWidth="1"/>
    <col min="9498" max="9728" width="9.140625" style="80"/>
    <col min="9729" max="9729" width="6.28515625" style="80" customWidth="1"/>
    <col min="9730" max="9730" width="19.7109375" style="80" customWidth="1"/>
    <col min="9731" max="9731" width="39.7109375" style="80" customWidth="1"/>
    <col min="9732" max="9732" width="8.7109375" style="80" customWidth="1"/>
    <col min="9733" max="9733" width="15.28515625" style="80" customWidth="1"/>
    <col min="9734" max="9740" width="13.7109375" style="80" customWidth="1"/>
    <col min="9741" max="9741" width="15.85546875" style="80" customWidth="1"/>
    <col min="9742" max="9742" width="14.28515625" style="80" customWidth="1"/>
    <col min="9743" max="9753" width="13.7109375" style="80" customWidth="1"/>
    <col min="9754" max="9984" width="9.140625" style="80"/>
    <col min="9985" max="9985" width="6.28515625" style="80" customWidth="1"/>
    <col min="9986" max="9986" width="19.7109375" style="80" customWidth="1"/>
    <col min="9987" max="9987" width="39.7109375" style="80" customWidth="1"/>
    <col min="9988" max="9988" width="8.7109375" style="80" customWidth="1"/>
    <col min="9989" max="9989" width="15.28515625" style="80" customWidth="1"/>
    <col min="9990" max="9996" width="13.7109375" style="80" customWidth="1"/>
    <col min="9997" max="9997" width="15.85546875" style="80" customWidth="1"/>
    <col min="9998" max="9998" width="14.28515625" style="80" customWidth="1"/>
    <col min="9999" max="10009" width="13.7109375" style="80" customWidth="1"/>
    <col min="10010" max="10240" width="9.140625" style="80"/>
    <col min="10241" max="10241" width="6.28515625" style="80" customWidth="1"/>
    <col min="10242" max="10242" width="19.7109375" style="80" customWidth="1"/>
    <col min="10243" max="10243" width="39.7109375" style="80" customWidth="1"/>
    <col min="10244" max="10244" width="8.7109375" style="80" customWidth="1"/>
    <col min="10245" max="10245" width="15.28515625" style="80" customWidth="1"/>
    <col min="10246" max="10252" width="13.7109375" style="80" customWidth="1"/>
    <col min="10253" max="10253" width="15.85546875" style="80" customWidth="1"/>
    <col min="10254" max="10254" width="14.28515625" style="80" customWidth="1"/>
    <col min="10255" max="10265" width="13.7109375" style="80" customWidth="1"/>
    <col min="10266" max="10496" width="9.140625" style="80"/>
    <col min="10497" max="10497" width="6.28515625" style="80" customWidth="1"/>
    <col min="10498" max="10498" width="19.7109375" style="80" customWidth="1"/>
    <col min="10499" max="10499" width="39.7109375" style="80" customWidth="1"/>
    <col min="10500" max="10500" width="8.7109375" style="80" customWidth="1"/>
    <col min="10501" max="10501" width="15.28515625" style="80" customWidth="1"/>
    <col min="10502" max="10508" width="13.7109375" style="80" customWidth="1"/>
    <col min="10509" max="10509" width="15.85546875" style="80" customWidth="1"/>
    <col min="10510" max="10510" width="14.28515625" style="80" customWidth="1"/>
    <col min="10511" max="10521" width="13.7109375" style="80" customWidth="1"/>
    <col min="10522" max="10752" width="9.140625" style="80"/>
    <col min="10753" max="10753" width="6.28515625" style="80" customWidth="1"/>
    <col min="10754" max="10754" width="19.7109375" style="80" customWidth="1"/>
    <col min="10755" max="10755" width="39.7109375" style="80" customWidth="1"/>
    <col min="10756" max="10756" width="8.7109375" style="80" customWidth="1"/>
    <col min="10757" max="10757" width="15.28515625" style="80" customWidth="1"/>
    <col min="10758" max="10764" width="13.7109375" style="80" customWidth="1"/>
    <col min="10765" max="10765" width="15.85546875" style="80" customWidth="1"/>
    <col min="10766" max="10766" width="14.28515625" style="80" customWidth="1"/>
    <col min="10767" max="10777" width="13.7109375" style="80" customWidth="1"/>
    <col min="10778" max="11008" width="9.140625" style="80"/>
    <col min="11009" max="11009" width="6.28515625" style="80" customWidth="1"/>
    <col min="11010" max="11010" width="19.7109375" style="80" customWidth="1"/>
    <col min="11011" max="11011" width="39.7109375" style="80" customWidth="1"/>
    <col min="11012" max="11012" width="8.7109375" style="80" customWidth="1"/>
    <col min="11013" max="11013" width="15.28515625" style="80" customWidth="1"/>
    <col min="11014" max="11020" width="13.7109375" style="80" customWidth="1"/>
    <col min="11021" max="11021" width="15.85546875" style="80" customWidth="1"/>
    <col min="11022" max="11022" width="14.28515625" style="80" customWidth="1"/>
    <col min="11023" max="11033" width="13.7109375" style="80" customWidth="1"/>
    <col min="11034" max="11264" width="9.140625" style="80"/>
    <col min="11265" max="11265" width="6.28515625" style="80" customWidth="1"/>
    <col min="11266" max="11266" width="19.7109375" style="80" customWidth="1"/>
    <col min="11267" max="11267" width="39.7109375" style="80" customWidth="1"/>
    <col min="11268" max="11268" width="8.7109375" style="80" customWidth="1"/>
    <col min="11269" max="11269" width="15.28515625" style="80" customWidth="1"/>
    <col min="11270" max="11276" width="13.7109375" style="80" customWidth="1"/>
    <col min="11277" max="11277" width="15.85546875" style="80" customWidth="1"/>
    <col min="11278" max="11278" width="14.28515625" style="80" customWidth="1"/>
    <col min="11279" max="11289" width="13.7109375" style="80" customWidth="1"/>
    <col min="11290" max="11520" width="9.140625" style="80"/>
    <col min="11521" max="11521" width="6.28515625" style="80" customWidth="1"/>
    <col min="11522" max="11522" width="19.7109375" style="80" customWidth="1"/>
    <col min="11523" max="11523" width="39.7109375" style="80" customWidth="1"/>
    <col min="11524" max="11524" width="8.7109375" style="80" customWidth="1"/>
    <col min="11525" max="11525" width="15.28515625" style="80" customWidth="1"/>
    <col min="11526" max="11532" width="13.7109375" style="80" customWidth="1"/>
    <col min="11533" max="11533" width="15.85546875" style="80" customWidth="1"/>
    <col min="11534" max="11534" width="14.28515625" style="80" customWidth="1"/>
    <col min="11535" max="11545" width="13.7109375" style="80" customWidth="1"/>
    <col min="11546" max="11776" width="9.140625" style="80"/>
    <col min="11777" max="11777" width="6.28515625" style="80" customWidth="1"/>
    <col min="11778" max="11778" width="19.7109375" style="80" customWidth="1"/>
    <col min="11779" max="11779" width="39.7109375" style="80" customWidth="1"/>
    <col min="11780" max="11780" width="8.7109375" style="80" customWidth="1"/>
    <col min="11781" max="11781" width="15.28515625" style="80" customWidth="1"/>
    <col min="11782" max="11788" width="13.7109375" style="80" customWidth="1"/>
    <col min="11789" max="11789" width="15.85546875" style="80" customWidth="1"/>
    <col min="11790" max="11790" width="14.28515625" style="80" customWidth="1"/>
    <col min="11791" max="11801" width="13.7109375" style="80" customWidth="1"/>
    <col min="11802" max="12032" width="9.140625" style="80"/>
    <col min="12033" max="12033" width="6.28515625" style="80" customWidth="1"/>
    <col min="12034" max="12034" width="19.7109375" style="80" customWidth="1"/>
    <col min="12035" max="12035" width="39.7109375" style="80" customWidth="1"/>
    <col min="12036" max="12036" width="8.7109375" style="80" customWidth="1"/>
    <col min="12037" max="12037" width="15.28515625" style="80" customWidth="1"/>
    <col min="12038" max="12044" width="13.7109375" style="80" customWidth="1"/>
    <col min="12045" max="12045" width="15.85546875" style="80" customWidth="1"/>
    <col min="12046" max="12046" width="14.28515625" style="80" customWidth="1"/>
    <col min="12047" max="12057" width="13.7109375" style="80" customWidth="1"/>
    <col min="12058" max="12288" width="9.140625" style="80"/>
    <col min="12289" max="12289" width="6.28515625" style="80" customWidth="1"/>
    <col min="12290" max="12290" width="19.7109375" style="80" customWidth="1"/>
    <col min="12291" max="12291" width="39.7109375" style="80" customWidth="1"/>
    <col min="12292" max="12292" width="8.7109375" style="80" customWidth="1"/>
    <col min="12293" max="12293" width="15.28515625" style="80" customWidth="1"/>
    <col min="12294" max="12300" width="13.7109375" style="80" customWidth="1"/>
    <col min="12301" max="12301" width="15.85546875" style="80" customWidth="1"/>
    <col min="12302" max="12302" width="14.28515625" style="80" customWidth="1"/>
    <col min="12303" max="12313" width="13.7109375" style="80" customWidth="1"/>
    <col min="12314" max="12544" width="9.140625" style="80"/>
    <col min="12545" max="12545" width="6.28515625" style="80" customWidth="1"/>
    <col min="12546" max="12546" width="19.7109375" style="80" customWidth="1"/>
    <col min="12547" max="12547" width="39.7109375" style="80" customWidth="1"/>
    <col min="12548" max="12548" width="8.7109375" style="80" customWidth="1"/>
    <col min="12549" max="12549" width="15.28515625" style="80" customWidth="1"/>
    <col min="12550" max="12556" width="13.7109375" style="80" customWidth="1"/>
    <col min="12557" max="12557" width="15.85546875" style="80" customWidth="1"/>
    <col min="12558" max="12558" width="14.28515625" style="80" customWidth="1"/>
    <col min="12559" max="12569" width="13.7109375" style="80" customWidth="1"/>
    <col min="12570" max="12800" width="9.140625" style="80"/>
    <col min="12801" max="12801" width="6.28515625" style="80" customWidth="1"/>
    <col min="12802" max="12802" width="19.7109375" style="80" customWidth="1"/>
    <col min="12803" max="12803" width="39.7109375" style="80" customWidth="1"/>
    <col min="12804" max="12804" width="8.7109375" style="80" customWidth="1"/>
    <col min="12805" max="12805" width="15.28515625" style="80" customWidth="1"/>
    <col min="12806" max="12812" width="13.7109375" style="80" customWidth="1"/>
    <col min="12813" max="12813" width="15.85546875" style="80" customWidth="1"/>
    <col min="12814" max="12814" width="14.28515625" style="80" customWidth="1"/>
    <col min="12815" max="12825" width="13.7109375" style="80" customWidth="1"/>
    <col min="12826" max="13056" width="9.140625" style="80"/>
    <col min="13057" max="13057" width="6.28515625" style="80" customWidth="1"/>
    <col min="13058" max="13058" width="19.7109375" style="80" customWidth="1"/>
    <col min="13059" max="13059" width="39.7109375" style="80" customWidth="1"/>
    <col min="13060" max="13060" width="8.7109375" style="80" customWidth="1"/>
    <col min="13061" max="13061" width="15.28515625" style="80" customWidth="1"/>
    <col min="13062" max="13068" width="13.7109375" style="80" customWidth="1"/>
    <col min="13069" max="13069" width="15.85546875" style="80" customWidth="1"/>
    <col min="13070" max="13070" width="14.28515625" style="80" customWidth="1"/>
    <col min="13071" max="13081" width="13.7109375" style="80" customWidth="1"/>
    <col min="13082" max="13312" width="9.140625" style="80"/>
    <col min="13313" max="13313" width="6.28515625" style="80" customWidth="1"/>
    <col min="13314" max="13314" width="19.7109375" style="80" customWidth="1"/>
    <col min="13315" max="13315" width="39.7109375" style="80" customWidth="1"/>
    <col min="13316" max="13316" width="8.7109375" style="80" customWidth="1"/>
    <col min="13317" max="13317" width="15.28515625" style="80" customWidth="1"/>
    <col min="13318" max="13324" width="13.7109375" style="80" customWidth="1"/>
    <col min="13325" max="13325" width="15.85546875" style="80" customWidth="1"/>
    <col min="13326" max="13326" width="14.28515625" style="80" customWidth="1"/>
    <col min="13327" max="13337" width="13.7109375" style="80" customWidth="1"/>
    <col min="13338" max="13568" width="9.140625" style="80"/>
    <col min="13569" max="13569" width="6.28515625" style="80" customWidth="1"/>
    <col min="13570" max="13570" width="19.7109375" style="80" customWidth="1"/>
    <col min="13571" max="13571" width="39.7109375" style="80" customWidth="1"/>
    <col min="13572" max="13572" width="8.7109375" style="80" customWidth="1"/>
    <col min="13573" max="13573" width="15.28515625" style="80" customWidth="1"/>
    <col min="13574" max="13580" width="13.7109375" style="80" customWidth="1"/>
    <col min="13581" max="13581" width="15.85546875" style="80" customWidth="1"/>
    <col min="13582" max="13582" width="14.28515625" style="80" customWidth="1"/>
    <col min="13583" max="13593" width="13.7109375" style="80" customWidth="1"/>
    <col min="13594" max="13824" width="9.140625" style="80"/>
    <col min="13825" max="13825" width="6.28515625" style="80" customWidth="1"/>
    <col min="13826" max="13826" width="19.7109375" style="80" customWidth="1"/>
    <col min="13827" max="13827" width="39.7109375" style="80" customWidth="1"/>
    <col min="13828" max="13828" width="8.7109375" style="80" customWidth="1"/>
    <col min="13829" max="13829" width="15.28515625" style="80" customWidth="1"/>
    <col min="13830" max="13836" width="13.7109375" style="80" customWidth="1"/>
    <col min="13837" max="13837" width="15.85546875" style="80" customWidth="1"/>
    <col min="13838" max="13838" width="14.28515625" style="80" customWidth="1"/>
    <col min="13839" max="13849" width="13.7109375" style="80" customWidth="1"/>
    <col min="13850" max="14080" width="9.140625" style="80"/>
    <col min="14081" max="14081" width="6.28515625" style="80" customWidth="1"/>
    <col min="14082" max="14082" width="19.7109375" style="80" customWidth="1"/>
    <col min="14083" max="14083" width="39.7109375" style="80" customWidth="1"/>
    <col min="14084" max="14084" width="8.7109375" style="80" customWidth="1"/>
    <col min="14085" max="14085" width="15.28515625" style="80" customWidth="1"/>
    <col min="14086" max="14092" width="13.7109375" style="80" customWidth="1"/>
    <col min="14093" max="14093" width="15.85546875" style="80" customWidth="1"/>
    <col min="14094" max="14094" width="14.28515625" style="80" customWidth="1"/>
    <col min="14095" max="14105" width="13.7109375" style="80" customWidth="1"/>
    <col min="14106" max="14336" width="9.140625" style="80"/>
    <col min="14337" max="14337" width="6.28515625" style="80" customWidth="1"/>
    <col min="14338" max="14338" width="19.7109375" style="80" customWidth="1"/>
    <col min="14339" max="14339" width="39.7109375" style="80" customWidth="1"/>
    <col min="14340" max="14340" width="8.7109375" style="80" customWidth="1"/>
    <col min="14341" max="14341" width="15.28515625" style="80" customWidth="1"/>
    <col min="14342" max="14348" width="13.7109375" style="80" customWidth="1"/>
    <col min="14349" max="14349" width="15.85546875" style="80" customWidth="1"/>
    <col min="14350" max="14350" width="14.28515625" style="80" customWidth="1"/>
    <col min="14351" max="14361" width="13.7109375" style="80" customWidth="1"/>
    <col min="14362" max="14592" width="9.140625" style="80"/>
    <col min="14593" max="14593" width="6.28515625" style="80" customWidth="1"/>
    <col min="14594" max="14594" width="19.7109375" style="80" customWidth="1"/>
    <col min="14595" max="14595" width="39.7109375" style="80" customWidth="1"/>
    <col min="14596" max="14596" width="8.7109375" style="80" customWidth="1"/>
    <col min="14597" max="14597" width="15.28515625" style="80" customWidth="1"/>
    <col min="14598" max="14604" width="13.7109375" style="80" customWidth="1"/>
    <col min="14605" max="14605" width="15.85546875" style="80" customWidth="1"/>
    <col min="14606" max="14606" width="14.28515625" style="80" customWidth="1"/>
    <col min="14607" max="14617" width="13.7109375" style="80" customWidth="1"/>
    <col min="14618" max="14848" width="9.140625" style="80"/>
    <col min="14849" max="14849" width="6.28515625" style="80" customWidth="1"/>
    <col min="14850" max="14850" width="19.7109375" style="80" customWidth="1"/>
    <col min="14851" max="14851" width="39.7109375" style="80" customWidth="1"/>
    <col min="14852" max="14852" width="8.7109375" style="80" customWidth="1"/>
    <col min="14853" max="14853" width="15.28515625" style="80" customWidth="1"/>
    <col min="14854" max="14860" width="13.7109375" style="80" customWidth="1"/>
    <col min="14861" max="14861" width="15.85546875" style="80" customWidth="1"/>
    <col min="14862" max="14862" width="14.28515625" style="80" customWidth="1"/>
    <col min="14863" max="14873" width="13.7109375" style="80" customWidth="1"/>
    <col min="14874" max="15104" width="9.140625" style="80"/>
    <col min="15105" max="15105" width="6.28515625" style="80" customWidth="1"/>
    <col min="15106" max="15106" width="19.7109375" style="80" customWidth="1"/>
    <col min="15107" max="15107" width="39.7109375" style="80" customWidth="1"/>
    <col min="15108" max="15108" width="8.7109375" style="80" customWidth="1"/>
    <col min="15109" max="15109" width="15.28515625" style="80" customWidth="1"/>
    <col min="15110" max="15116" width="13.7109375" style="80" customWidth="1"/>
    <col min="15117" max="15117" width="15.85546875" style="80" customWidth="1"/>
    <col min="15118" max="15118" width="14.28515625" style="80" customWidth="1"/>
    <col min="15119" max="15129" width="13.7109375" style="80" customWidth="1"/>
    <col min="15130" max="15360" width="9.140625" style="80"/>
    <col min="15361" max="15361" width="6.28515625" style="80" customWidth="1"/>
    <col min="15362" max="15362" width="19.7109375" style="80" customWidth="1"/>
    <col min="15363" max="15363" width="39.7109375" style="80" customWidth="1"/>
    <col min="15364" max="15364" width="8.7109375" style="80" customWidth="1"/>
    <col min="15365" max="15365" width="15.28515625" style="80" customWidth="1"/>
    <col min="15366" max="15372" width="13.7109375" style="80" customWidth="1"/>
    <col min="15373" max="15373" width="15.85546875" style="80" customWidth="1"/>
    <col min="15374" max="15374" width="14.28515625" style="80" customWidth="1"/>
    <col min="15375" max="15385" width="13.7109375" style="80" customWidth="1"/>
    <col min="15386" max="15616" width="9.140625" style="80"/>
    <col min="15617" max="15617" width="6.28515625" style="80" customWidth="1"/>
    <col min="15618" max="15618" width="19.7109375" style="80" customWidth="1"/>
    <col min="15619" max="15619" width="39.7109375" style="80" customWidth="1"/>
    <col min="15620" max="15620" width="8.7109375" style="80" customWidth="1"/>
    <col min="15621" max="15621" width="15.28515625" style="80" customWidth="1"/>
    <col min="15622" max="15628" width="13.7109375" style="80" customWidth="1"/>
    <col min="15629" max="15629" width="15.85546875" style="80" customWidth="1"/>
    <col min="15630" max="15630" width="14.28515625" style="80" customWidth="1"/>
    <col min="15631" max="15641" width="13.7109375" style="80" customWidth="1"/>
    <col min="15642" max="15872" width="9.140625" style="80"/>
    <col min="15873" max="15873" width="6.28515625" style="80" customWidth="1"/>
    <col min="15874" max="15874" width="19.7109375" style="80" customWidth="1"/>
    <col min="15875" max="15875" width="39.7109375" style="80" customWidth="1"/>
    <col min="15876" max="15876" width="8.7109375" style="80" customWidth="1"/>
    <col min="15877" max="15877" width="15.28515625" style="80" customWidth="1"/>
    <col min="15878" max="15884" width="13.7109375" style="80" customWidth="1"/>
    <col min="15885" max="15885" width="15.85546875" style="80" customWidth="1"/>
    <col min="15886" max="15886" width="14.28515625" style="80" customWidth="1"/>
    <col min="15887" max="15897" width="13.7109375" style="80" customWidth="1"/>
    <col min="15898" max="16128" width="9.140625" style="80"/>
    <col min="16129" max="16129" width="6.28515625" style="80" customWidth="1"/>
    <col min="16130" max="16130" width="19.7109375" style="80" customWidth="1"/>
    <col min="16131" max="16131" width="39.7109375" style="80" customWidth="1"/>
    <col min="16132" max="16132" width="8.7109375" style="80" customWidth="1"/>
    <col min="16133" max="16133" width="15.28515625" style="80" customWidth="1"/>
    <col min="16134" max="16140" width="13.7109375" style="80" customWidth="1"/>
    <col min="16141" max="16141" width="15.85546875" style="80" customWidth="1"/>
    <col min="16142" max="16142" width="14.28515625" style="80" customWidth="1"/>
    <col min="16143" max="16153" width="13.7109375" style="80" customWidth="1"/>
    <col min="16154" max="16384" width="9.140625" style="80"/>
  </cols>
  <sheetData>
    <row r="1" spans="1:969" x14ac:dyDescent="0.25">
      <c r="R1" s="82"/>
      <c r="X1" s="351" t="s">
        <v>507</v>
      </c>
      <c r="Y1" s="351"/>
    </row>
    <row r="2" spans="1:969" x14ac:dyDescent="0.25">
      <c r="B2" s="352" t="s">
        <v>508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</row>
    <row r="3" spans="1:969" ht="44.25" customHeight="1" x14ac:dyDescent="0.25">
      <c r="A3" s="364" t="s">
        <v>4</v>
      </c>
      <c r="B3" s="365" t="s">
        <v>5</v>
      </c>
      <c r="C3" s="368" t="s">
        <v>6</v>
      </c>
      <c r="D3" s="365" t="s">
        <v>241</v>
      </c>
      <c r="E3" s="364" t="s">
        <v>242</v>
      </c>
      <c r="F3" s="364" t="s">
        <v>243</v>
      </c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 t="s">
        <v>244</v>
      </c>
      <c r="S3" s="364"/>
      <c r="T3" s="364"/>
      <c r="U3" s="369"/>
      <c r="V3" s="364"/>
      <c r="W3" s="364"/>
      <c r="X3" s="364"/>
      <c r="Y3" s="364"/>
    </row>
    <row r="4" spans="1:969" ht="24.75" customHeight="1" x14ac:dyDescent="0.25">
      <c r="A4" s="364"/>
      <c r="B4" s="366"/>
      <c r="C4" s="368"/>
      <c r="D4" s="366"/>
      <c r="E4" s="364"/>
      <c r="F4" s="364" t="s">
        <v>245</v>
      </c>
      <c r="G4" s="364"/>
      <c r="H4" s="364"/>
      <c r="I4" s="364"/>
      <c r="J4" s="364"/>
      <c r="K4" s="364"/>
      <c r="L4" s="364" t="s">
        <v>246</v>
      </c>
      <c r="M4" s="364"/>
      <c r="N4" s="364" t="s">
        <v>247</v>
      </c>
      <c r="O4" s="364" t="s">
        <v>248</v>
      </c>
      <c r="P4" s="364" t="s">
        <v>249</v>
      </c>
      <c r="Q4" s="364" t="s">
        <v>250</v>
      </c>
      <c r="R4" s="364" t="s">
        <v>251</v>
      </c>
      <c r="S4" s="364" t="s">
        <v>252</v>
      </c>
      <c r="T4" s="364" t="s">
        <v>253</v>
      </c>
      <c r="U4" s="370" t="s">
        <v>254</v>
      </c>
      <c r="V4" s="364" t="s">
        <v>255</v>
      </c>
      <c r="W4" s="364" t="s">
        <v>256</v>
      </c>
      <c r="X4" s="364" t="s">
        <v>257</v>
      </c>
      <c r="Y4" s="364" t="s">
        <v>258</v>
      </c>
    </row>
    <row r="5" spans="1:969" ht="154.5" customHeight="1" x14ac:dyDescent="0.25">
      <c r="A5" s="364"/>
      <c r="B5" s="366"/>
      <c r="C5" s="368"/>
      <c r="D5" s="366"/>
      <c r="E5" s="364"/>
      <c r="F5" s="142" t="s">
        <v>259</v>
      </c>
      <c r="G5" s="142" t="s">
        <v>260</v>
      </c>
      <c r="H5" s="142" t="s">
        <v>261</v>
      </c>
      <c r="I5" s="142" t="s">
        <v>262</v>
      </c>
      <c r="J5" s="142" t="s">
        <v>263</v>
      </c>
      <c r="K5" s="142" t="s">
        <v>264</v>
      </c>
      <c r="L5" s="364"/>
      <c r="M5" s="364"/>
      <c r="N5" s="364"/>
      <c r="O5" s="364"/>
      <c r="P5" s="364"/>
      <c r="Q5" s="364"/>
      <c r="R5" s="364"/>
      <c r="S5" s="364"/>
      <c r="T5" s="364"/>
      <c r="U5" s="371"/>
      <c r="V5" s="364"/>
      <c r="W5" s="364"/>
      <c r="X5" s="364"/>
      <c r="Y5" s="364"/>
    </row>
    <row r="6" spans="1:969" ht="21.75" customHeight="1" x14ac:dyDescent="0.25">
      <c r="A6" s="364"/>
      <c r="B6" s="367"/>
      <c r="C6" s="368"/>
      <c r="D6" s="367"/>
      <c r="E6" s="141" t="s">
        <v>29</v>
      </c>
      <c r="F6" s="364" t="s">
        <v>29</v>
      </c>
      <c r="G6" s="364"/>
      <c r="H6" s="364"/>
      <c r="I6" s="364"/>
      <c r="J6" s="364"/>
      <c r="K6" s="364"/>
      <c r="L6" s="141" t="s">
        <v>265</v>
      </c>
      <c r="M6" s="141" t="s">
        <v>29</v>
      </c>
      <c r="N6" s="141" t="s">
        <v>29</v>
      </c>
      <c r="O6" s="141" t="s">
        <v>29</v>
      </c>
      <c r="P6" s="141" t="s">
        <v>29</v>
      </c>
      <c r="Q6" s="141" t="s">
        <v>29</v>
      </c>
      <c r="R6" s="141" t="s">
        <v>29</v>
      </c>
      <c r="S6" s="141" t="s">
        <v>266</v>
      </c>
      <c r="T6" s="141" t="s">
        <v>29</v>
      </c>
      <c r="U6" s="141" t="s">
        <v>29</v>
      </c>
      <c r="V6" s="141" t="s">
        <v>29</v>
      </c>
      <c r="W6" s="141" t="s">
        <v>29</v>
      </c>
      <c r="X6" s="141" t="s">
        <v>29</v>
      </c>
      <c r="Y6" s="141" t="s">
        <v>29</v>
      </c>
    </row>
    <row r="7" spans="1:969" ht="24.75" customHeight="1" x14ac:dyDescent="0.25">
      <c r="A7" s="143">
        <v>1</v>
      </c>
      <c r="B7" s="143">
        <v>2</v>
      </c>
      <c r="C7" s="143">
        <v>3</v>
      </c>
      <c r="D7" s="141">
        <v>4</v>
      </c>
      <c r="E7" s="143">
        <v>5</v>
      </c>
      <c r="F7" s="372">
        <v>6</v>
      </c>
      <c r="G7" s="372"/>
      <c r="H7" s="372"/>
      <c r="I7" s="372"/>
      <c r="J7" s="372"/>
      <c r="K7" s="372"/>
      <c r="L7" s="143">
        <v>7</v>
      </c>
      <c r="M7" s="143">
        <v>8</v>
      </c>
      <c r="N7" s="143">
        <v>9</v>
      </c>
      <c r="O7" s="143">
        <v>10</v>
      </c>
      <c r="P7" s="143">
        <v>11</v>
      </c>
      <c r="Q7" s="143">
        <v>12</v>
      </c>
      <c r="R7" s="143">
        <v>13</v>
      </c>
      <c r="S7" s="143">
        <v>14</v>
      </c>
      <c r="T7" s="143">
        <v>15</v>
      </c>
      <c r="U7" s="143">
        <v>16</v>
      </c>
      <c r="V7" s="143">
        <v>17</v>
      </c>
      <c r="W7" s="143">
        <v>18</v>
      </c>
      <c r="X7" s="143">
        <v>19</v>
      </c>
      <c r="Y7" s="143">
        <v>20</v>
      </c>
    </row>
    <row r="8" spans="1:969" ht="23.1" customHeight="1" x14ac:dyDescent="0.25">
      <c r="A8" s="373" t="s">
        <v>30</v>
      </c>
      <c r="B8" s="373"/>
      <c r="C8" s="373"/>
      <c r="D8" s="145" t="s">
        <v>31</v>
      </c>
      <c r="E8" s="146">
        <f t="shared" ref="E8:Y8" si="0">E9+E11+E13+E16+E18+E29+E44+E50+E52+E54+E56+E58+E66+E214</f>
        <v>470667593.86564827</v>
      </c>
      <c r="F8" s="146">
        <f t="shared" si="0"/>
        <v>34619430.619999997</v>
      </c>
      <c r="G8" s="146">
        <f t="shared" si="0"/>
        <v>46419040</v>
      </c>
      <c r="H8" s="146">
        <f t="shared" si="0"/>
        <v>0</v>
      </c>
      <c r="I8" s="146">
        <f t="shared" si="0"/>
        <v>550000</v>
      </c>
      <c r="J8" s="146">
        <f t="shared" si="0"/>
        <v>2924633</v>
      </c>
      <c r="K8" s="146">
        <f t="shared" si="0"/>
        <v>5212487</v>
      </c>
      <c r="L8" s="144">
        <f t="shared" si="0"/>
        <v>36</v>
      </c>
      <c r="M8" s="146">
        <f t="shared" si="0"/>
        <v>119124000</v>
      </c>
      <c r="N8" s="146">
        <f t="shared" si="0"/>
        <v>166722421.2888</v>
      </c>
      <c r="O8" s="146">
        <f t="shared" si="0"/>
        <v>0</v>
      </c>
      <c r="P8" s="146">
        <f t="shared" si="0"/>
        <v>46235930</v>
      </c>
      <c r="Q8" s="146">
        <f t="shared" si="0"/>
        <v>3780000</v>
      </c>
      <c r="R8" s="146">
        <f t="shared" si="0"/>
        <v>5000000</v>
      </c>
      <c r="S8" s="146">
        <f t="shared" si="0"/>
        <v>10000000</v>
      </c>
      <c r="T8" s="146">
        <f t="shared" si="0"/>
        <v>0</v>
      </c>
      <c r="U8" s="146">
        <f t="shared" si="0"/>
        <v>11650000</v>
      </c>
      <c r="V8" s="146">
        <f t="shared" si="0"/>
        <v>9429651.9568483196</v>
      </c>
      <c r="W8" s="146">
        <f t="shared" si="0"/>
        <v>9000000</v>
      </c>
      <c r="X8" s="146">
        <f t="shared" si="0"/>
        <v>0</v>
      </c>
      <c r="Y8" s="146">
        <f t="shared" si="0"/>
        <v>0</v>
      </c>
      <c r="AA8" s="147"/>
    </row>
    <row r="9" spans="1:969" s="148" customFormat="1" ht="23.1" customHeight="1" x14ac:dyDescent="0.25">
      <c r="A9" s="373" t="s">
        <v>32</v>
      </c>
      <c r="B9" s="373"/>
      <c r="C9" s="373"/>
      <c r="D9" s="145" t="s">
        <v>31</v>
      </c>
      <c r="E9" s="149">
        <f t="shared" ref="E9:Y9" si="1">SUM(E10)</f>
        <v>1273218.426</v>
      </c>
      <c r="F9" s="149">
        <f t="shared" si="1"/>
        <v>0</v>
      </c>
      <c r="G9" s="149">
        <f t="shared" si="1"/>
        <v>0</v>
      </c>
      <c r="H9" s="149">
        <f t="shared" si="1"/>
        <v>0</v>
      </c>
      <c r="I9" s="149">
        <f t="shared" si="1"/>
        <v>0</v>
      </c>
      <c r="J9" s="149">
        <f t="shared" si="1"/>
        <v>0</v>
      </c>
      <c r="K9" s="149">
        <f t="shared" si="1"/>
        <v>0</v>
      </c>
      <c r="L9" s="150">
        <f t="shared" si="1"/>
        <v>0</v>
      </c>
      <c r="M9" s="149">
        <f t="shared" si="1"/>
        <v>0</v>
      </c>
      <c r="N9" s="149">
        <f t="shared" si="1"/>
        <v>0</v>
      </c>
      <c r="O9" s="149">
        <f t="shared" si="1"/>
        <v>0</v>
      </c>
      <c r="P9" s="149">
        <f t="shared" si="1"/>
        <v>1197590</v>
      </c>
      <c r="Q9" s="149">
        <f t="shared" si="1"/>
        <v>0</v>
      </c>
      <c r="R9" s="149">
        <f t="shared" si="1"/>
        <v>0</v>
      </c>
      <c r="S9" s="149">
        <f t="shared" si="1"/>
        <v>0</v>
      </c>
      <c r="T9" s="149">
        <f t="shared" si="1"/>
        <v>0</v>
      </c>
      <c r="U9" s="149">
        <f t="shared" si="1"/>
        <v>50000</v>
      </c>
      <c r="V9" s="149">
        <f t="shared" si="1"/>
        <v>25628.426000000003</v>
      </c>
      <c r="W9" s="149">
        <f t="shared" si="1"/>
        <v>0</v>
      </c>
      <c r="X9" s="149">
        <f t="shared" si="1"/>
        <v>0</v>
      </c>
      <c r="Y9" s="149">
        <f t="shared" si="1"/>
        <v>0</v>
      </c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  <c r="MZ9" s="83"/>
      <c r="NA9" s="83"/>
      <c r="NB9" s="83"/>
      <c r="NC9" s="83"/>
      <c r="ND9" s="83"/>
      <c r="NE9" s="83"/>
      <c r="NF9" s="83"/>
      <c r="NG9" s="83"/>
      <c r="NH9" s="83"/>
      <c r="NI9" s="83"/>
      <c r="NJ9" s="83"/>
      <c r="NK9" s="83"/>
      <c r="NL9" s="83"/>
      <c r="NM9" s="83"/>
      <c r="NN9" s="83"/>
      <c r="NO9" s="83"/>
      <c r="NP9" s="83"/>
      <c r="NQ9" s="83"/>
      <c r="NR9" s="83"/>
      <c r="NS9" s="83"/>
      <c r="NT9" s="83"/>
      <c r="NU9" s="83"/>
      <c r="NV9" s="83"/>
      <c r="NW9" s="83"/>
      <c r="NX9" s="83"/>
      <c r="NY9" s="83"/>
      <c r="NZ9" s="83"/>
      <c r="OA9" s="83"/>
      <c r="OB9" s="83"/>
      <c r="OC9" s="83"/>
      <c r="OD9" s="83"/>
      <c r="OE9" s="83"/>
      <c r="OF9" s="83"/>
      <c r="OG9" s="83"/>
      <c r="OH9" s="83"/>
      <c r="OI9" s="83"/>
      <c r="OJ9" s="83"/>
      <c r="OK9" s="83"/>
      <c r="OL9" s="83"/>
      <c r="OM9" s="83"/>
      <c r="ON9" s="83"/>
      <c r="OO9" s="83"/>
      <c r="OP9" s="83"/>
      <c r="OQ9" s="83"/>
      <c r="OR9" s="83"/>
      <c r="OS9" s="83"/>
      <c r="OT9" s="83"/>
      <c r="OU9" s="83"/>
      <c r="OV9" s="83"/>
      <c r="OW9" s="83"/>
      <c r="OX9" s="83"/>
      <c r="OY9" s="83"/>
      <c r="OZ9" s="83"/>
      <c r="PA9" s="83"/>
      <c r="PB9" s="83"/>
      <c r="PC9" s="83"/>
      <c r="PD9" s="83"/>
      <c r="PE9" s="83"/>
      <c r="PF9" s="83"/>
      <c r="PG9" s="83"/>
      <c r="PH9" s="83"/>
      <c r="PI9" s="83"/>
      <c r="PJ9" s="83"/>
      <c r="PK9" s="83"/>
      <c r="PL9" s="83"/>
      <c r="PM9" s="83"/>
      <c r="PN9" s="83"/>
      <c r="PO9" s="83"/>
      <c r="PP9" s="83"/>
      <c r="PQ9" s="83"/>
      <c r="PR9" s="83"/>
      <c r="PS9" s="83"/>
      <c r="PT9" s="83"/>
      <c r="PU9" s="83"/>
      <c r="PV9" s="83"/>
      <c r="PW9" s="83"/>
      <c r="PX9" s="83"/>
      <c r="PY9" s="83"/>
      <c r="PZ9" s="83"/>
      <c r="QA9" s="83"/>
      <c r="QB9" s="83"/>
      <c r="QC9" s="83"/>
      <c r="QD9" s="83"/>
      <c r="QE9" s="83"/>
      <c r="QF9" s="83"/>
      <c r="QG9" s="83"/>
      <c r="QH9" s="83"/>
      <c r="QI9" s="83"/>
      <c r="QJ9" s="83"/>
      <c r="QK9" s="83"/>
      <c r="QL9" s="83"/>
      <c r="QM9" s="83"/>
      <c r="QN9" s="83"/>
      <c r="QO9" s="83"/>
      <c r="QP9" s="83"/>
      <c r="QQ9" s="83"/>
      <c r="QR9" s="83"/>
      <c r="QS9" s="83"/>
      <c r="QT9" s="83"/>
      <c r="QU9" s="83"/>
      <c r="QV9" s="83"/>
      <c r="QW9" s="83"/>
      <c r="QX9" s="83"/>
    </row>
    <row r="10" spans="1:969" ht="23.1" customHeight="1" x14ac:dyDescent="0.25">
      <c r="A10" s="151">
        <v>1</v>
      </c>
      <c r="B10" s="141" t="s">
        <v>33</v>
      </c>
      <c r="C10" s="141" t="s">
        <v>304</v>
      </c>
      <c r="D10" s="141" t="s">
        <v>267</v>
      </c>
      <c r="E10" s="152">
        <f>F10+G10+H10+I10+J10+K10+M10+N10+O10+P10+Q10+R10+S10+T10+U10+V10+W10+X10+Y10</f>
        <v>1273218.426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4">
        <v>0</v>
      </c>
      <c r="L10" s="141">
        <v>0</v>
      </c>
      <c r="M10" s="154">
        <v>0</v>
      </c>
      <c r="N10" s="153">
        <v>0</v>
      </c>
      <c r="O10" s="153">
        <v>0</v>
      </c>
      <c r="P10" s="153">
        <v>1197590</v>
      </c>
      <c r="Q10" s="154">
        <v>0</v>
      </c>
      <c r="R10" s="153">
        <v>0</v>
      </c>
      <c r="S10" s="153">
        <v>0</v>
      </c>
      <c r="T10" s="153">
        <v>0</v>
      </c>
      <c r="U10" s="153">
        <v>50000</v>
      </c>
      <c r="V10" s="153">
        <f>(F10+G10+H10+I10+J10+K10+M10+N10+O10+P10+Q10+R10+S10+T10)*2.14%</f>
        <v>25628.426000000003</v>
      </c>
      <c r="W10" s="154">
        <v>0</v>
      </c>
      <c r="X10" s="154">
        <v>0</v>
      </c>
      <c r="Y10" s="154">
        <v>0</v>
      </c>
      <c r="Z10" s="5"/>
      <c r="AA10" s="155"/>
      <c r="AB10" s="155"/>
    </row>
    <row r="11" spans="1:969" s="148" customFormat="1" ht="23.1" customHeight="1" x14ac:dyDescent="0.25">
      <c r="A11" s="374" t="s">
        <v>305</v>
      </c>
      <c r="B11" s="374"/>
      <c r="C11" s="374"/>
      <c r="D11" s="150" t="s">
        <v>31</v>
      </c>
      <c r="E11" s="149">
        <f t="shared" ref="E11:Y11" si="2">SUM(E12)</f>
        <v>2485017.6000000001</v>
      </c>
      <c r="F11" s="149">
        <f t="shared" si="2"/>
        <v>0</v>
      </c>
      <c r="G11" s="149">
        <f t="shared" si="2"/>
        <v>0</v>
      </c>
      <c r="H11" s="149">
        <f t="shared" si="2"/>
        <v>0</v>
      </c>
      <c r="I11" s="149">
        <f t="shared" si="2"/>
        <v>0</v>
      </c>
      <c r="J11" s="149">
        <f t="shared" si="2"/>
        <v>0</v>
      </c>
      <c r="K11" s="149">
        <f t="shared" si="2"/>
        <v>0</v>
      </c>
      <c r="L11" s="150">
        <f t="shared" si="2"/>
        <v>0</v>
      </c>
      <c r="M11" s="149">
        <f t="shared" si="2"/>
        <v>0</v>
      </c>
      <c r="N11" s="149">
        <f t="shared" si="2"/>
        <v>2384000</v>
      </c>
      <c r="O11" s="149">
        <f t="shared" si="2"/>
        <v>0</v>
      </c>
      <c r="P11" s="149">
        <f t="shared" si="2"/>
        <v>0</v>
      </c>
      <c r="Q11" s="149">
        <f t="shared" si="2"/>
        <v>0</v>
      </c>
      <c r="R11" s="149">
        <f t="shared" si="2"/>
        <v>0</v>
      </c>
      <c r="S11" s="149">
        <f t="shared" si="2"/>
        <v>0</v>
      </c>
      <c r="T11" s="149">
        <f t="shared" si="2"/>
        <v>0</v>
      </c>
      <c r="U11" s="149">
        <f t="shared" si="2"/>
        <v>50000</v>
      </c>
      <c r="V11" s="149">
        <f t="shared" si="2"/>
        <v>51017.600000000006</v>
      </c>
      <c r="W11" s="149">
        <f t="shared" si="2"/>
        <v>0</v>
      </c>
      <c r="X11" s="149">
        <f t="shared" si="2"/>
        <v>0</v>
      </c>
      <c r="Y11" s="149">
        <f t="shared" si="2"/>
        <v>0</v>
      </c>
      <c r="Z11" s="10"/>
      <c r="AA11" s="156"/>
      <c r="AB11" s="156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  <c r="IW11" s="83"/>
      <c r="IX11" s="83"/>
      <c r="IY11" s="83"/>
      <c r="IZ11" s="83"/>
      <c r="JA11" s="83"/>
      <c r="JB11" s="83"/>
      <c r="JC11" s="83"/>
      <c r="JD11" s="83"/>
      <c r="JE11" s="83"/>
      <c r="JF11" s="83"/>
      <c r="JG11" s="83"/>
      <c r="JH11" s="83"/>
      <c r="JI11" s="83"/>
      <c r="JJ11" s="83"/>
      <c r="JK11" s="83"/>
      <c r="JL11" s="83"/>
      <c r="JM11" s="83"/>
      <c r="JN11" s="83"/>
      <c r="JO11" s="83"/>
      <c r="JP11" s="83"/>
      <c r="JQ11" s="83"/>
      <c r="JR11" s="83"/>
      <c r="JS11" s="83"/>
      <c r="JT11" s="83"/>
      <c r="JU11" s="83"/>
      <c r="JV11" s="83"/>
      <c r="JW11" s="83"/>
      <c r="JX11" s="83"/>
      <c r="JY11" s="83"/>
      <c r="JZ11" s="83"/>
      <c r="KA11" s="83"/>
      <c r="KB11" s="83"/>
      <c r="KC11" s="83"/>
      <c r="KD11" s="83"/>
      <c r="KE11" s="83"/>
      <c r="KF11" s="83"/>
      <c r="KG11" s="83"/>
      <c r="KH11" s="83"/>
      <c r="KI11" s="83"/>
      <c r="KJ11" s="83"/>
      <c r="KK11" s="83"/>
      <c r="KL11" s="83"/>
      <c r="KM11" s="83"/>
      <c r="KN11" s="83"/>
      <c r="KO11" s="83"/>
      <c r="KP11" s="83"/>
      <c r="KQ11" s="83"/>
      <c r="KR11" s="83"/>
      <c r="KS11" s="83"/>
      <c r="KT11" s="83"/>
      <c r="KU11" s="83"/>
      <c r="KV11" s="83"/>
      <c r="KW11" s="83"/>
      <c r="KX11" s="83"/>
      <c r="KY11" s="83"/>
      <c r="KZ11" s="83"/>
      <c r="LA11" s="83"/>
      <c r="LB11" s="83"/>
      <c r="LC11" s="83"/>
      <c r="LD11" s="83"/>
      <c r="LE11" s="83"/>
      <c r="LF11" s="83"/>
      <c r="LG11" s="83"/>
      <c r="LH11" s="83"/>
      <c r="LI11" s="83"/>
      <c r="LJ11" s="83"/>
      <c r="LK11" s="83"/>
      <c r="LL11" s="83"/>
      <c r="LM11" s="83"/>
      <c r="LN11" s="83"/>
      <c r="LO11" s="83"/>
      <c r="LP11" s="83"/>
      <c r="LQ11" s="83"/>
      <c r="LR11" s="83"/>
      <c r="LS11" s="83"/>
      <c r="LT11" s="83"/>
      <c r="LU11" s="83"/>
      <c r="LV11" s="83"/>
      <c r="LW11" s="83"/>
      <c r="LX11" s="83"/>
      <c r="LY11" s="83"/>
      <c r="LZ11" s="83"/>
      <c r="MA11" s="83"/>
      <c r="MB11" s="83"/>
      <c r="MC11" s="83"/>
      <c r="MD11" s="83"/>
      <c r="ME11" s="83"/>
      <c r="MF11" s="83"/>
      <c r="MG11" s="83"/>
      <c r="MH11" s="83"/>
      <c r="MI11" s="83"/>
      <c r="MJ11" s="83"/>
      <c r="MK11" s="83"/>
      <c r="ML11" s="83"/>
      <c r="MM11" s="83"/>
      <c r="MN11" s="83"/>
      <c r="MO11" s="83"/>
      <c r="MP11" s="83"/>
      <c r="MQ11" s="83"/>
      <c r="MR11" s="83"/>
      <c r="MS11" s="83"/>
      <c r="MT11" s="83"/>
      <c r="MU11" s="83"/>
      <c r="MV11" s="83"/>
      <c r="MW11" s="83"/>
      <c r="MX11" s="83"/>
      <c r="MY11" s="83"/>
      <c r="MZ11" s="83"/>
      <c r="NA11" s="83"/>
      <c r="NB11" s="83"/>
      <c r="NC11" s="83"/>
      <c r="ND11" s="83"/>
      <c r="NE11" s="83"/>
      <c r="NF11" s="83"/>
      <c r="NG11" s="83"/>
      <c r="NH11" s="83"/>
      <c r="NI11" s="83"/>
      <c r="NJ11" s="83"/>
      <c r="NK11" s="83"/>
      <c r="NL11" s="83"/>
      <c r="NM11" s="83"/>
      <c r="NN11" s="83"/>
      <c r="NO11" s="83"/>
      <c r="NP11" s="83"/>
      <c r="NQ11" s="83"/>
      <c r="NR11" s="83"/>
      <c r="NS11" s="83"/>
      <c r="NT11" s="83"/>
      <c r="NU11" s="83"/>
      <c r="NV11" s="83"/>
      <c r="NW11" s="83"/>
      <c r="NX11" s="83"/>
      <c r="NY11" s="83"/>
      <c r="NZ11" s="83"/>
      <c r="OA11" s="83"/>
      <c r="OB11" s="83"/>
      <c r="OC11" s="83"/>
      <c r="OD11" s="83"/>
      <c r="OE11" s="83"/>
      <c r="OF11" s="83"/>
      <c r="OG11" s="83"/>
      <c r="OH11" s="83"/>
      <c r="OI11" s="83"/>
      <c r="OJ11" s="83"/>
      <c r="OK11" s="83"/>
      <c r="OL11" s="83"/>
      <c r="OM11" s="83"/>
      <c r="ON11" s="83"/>
      <c r="OO11" s="83"/>
      <c r="OP11" s="83"/>
      <c r="OQ11" s="83"/>
      <c r="OR11" s="83"/>
      <c r="OS11" s="83"/>
      <c r="OT11" s="83"/>
      <c r="OU11" s="83"/>
      <c r="OV11" s="83"/>
      <c r="OW11" s="83"/>
      <c r="OX11" s="83"/>
      <c r="OY11" s="83"/>
      <c r="OZ11" s="83"/>
      <c r="PA11" s="83"/>
      <c r="PB11" s="83"/>
      <c r="PC11" s="83"/>
      <c r="PD11" s="83"/>
      <c r="PE11" s="83"/>
      <c r="PF11" s="83"/>
      <c r="PG11" s="83"/>
      <c r="PH11" s="83"/>
      <c r="PI11" s="83"/>
      <c r="PJ11" s="83"/>
      <c r="PK11" s="83"/>
      <c r="PL11" s="83"/>
      <c r="PM11" s="83"/>
      <c r="PN11" s="83"/>
      <c r="PO11" s="83"/>
      <c r="PP11" s="83"/>
      <c r="PQ11" s="83"/>
      <c r="PR11" s="83"/>
      <c r="PS11" s="83"/>
      <c r="PT11" s="83"/>
      <c r="PU11" s="83"/>
      <c r="PV11" s="83"/>
      <c r="PW11" s="83"/>
      <c r="PX11" s="83"/>
      <c r="PY11" s="83"/>
      <c r="PZ11" s="83"/>
      <c r="QA11" s="83"/>
      <c r="QB11" s="83"/>
      <c r="QC11" s="83"/>
      <c r="QD11" s="83"/>
      <c r="QE11" s="83"/>
      <c r="QF11" s="83"/>
      <c r="QG11" s="83"/>
      <c r="QH11" s="83"/>
      <c r="QI11" s="83"/>
      <c r="QJ11" s="83"/>
      <c r="QK11" s="83"/>
      <c r="QL11" s="83"/>
      <c r="QM11" s="83"/>
      <c r="QN11" s="83"/>
      <c r="QO11" s="83"/>
      <c r="QP11" s="83"/>
      <c r="QQ11" s="83"/>
      <c r="QR11" s="83"/>
      <c r="QS11" s="83"/>
      <c r="QT11" s="83"/>
      <c r="QU11" s="83"/>
      <c r="QV11" s="83"/>
      <c r="QW11" s="83"/>
      <c r="QX11" s="83"/>
      <c r="QY11" s="83"/>
      <c r="QZ11" s="83"/>
      <c r="RA11" s="83"/>
      <c r="RB11" s="83"/>
      <c r="RC11" s="83"/>
      <c r="RD11" s="83"/>
      <c r="RE11" s="83"/>
      <c r="RF11" s="83"/>
      <c r="RG11" s="83"/>
      <c r="RH11" s="83"/>
      <c r="RI11" s="83"/>
      <c r="RJ11" s="83"/>
      <c r="RK11" s="83"/>
      <c r="RL11" s="83"/>
      <c r="RM11" s="83"/>
      <c r="RN11" s="83"/>
      <c r="RO11" s="83"/>
      <c r="RP11" s="83"/>
      <c r="RQ11" s="83"/>
      <c r="RR11" s="83"/>
      <c r="RS11" s="83"/>
      <c r="RT11" s="83"/>
      <c r="RU11" s="83"/>
      <c r="RV11" s="83"/>
      <c r="RW11" s="83"/>
      <c r="RX11" s="83"/>
      <c r="RY11" s="83"/>
      <c r="RZ11" s="83"/>
      <c r="SA11" s="83"/>
      <c r="SB11" s="83"/>
      <c r="SC11" s="83"/>
      <c r="SD11" s="83"/>
      <c r="SE11" s="83"/>
      <c r="SF11" s="83"/>
      <c r="SG11" s="83"/>
      <c r="SH11" s="83"/>
      <c r="SI11" s="83"/>
      <c r="SJ11" s="83"/>
      <c r="SK11" s="83"/>
      <c r="SL11" s="83"/>
      <c r="SM11" s="83"/>
      <c r="SN11" s="83"/>
      <c r="SO11" s="83"/>
      <c r="SP11" s="83"/>
      <c r="SQ11" s="83"/>
      <c r="SR11" s="83"/>
      <c r="SS11" s="83"/>
      <c r="ST11" s="83"/>
      <c r="SU11" s="83"/>
      <c r="SV11" s="83"/>
      <c r="SW11" s="83"/>
      <c r="SX11" s="83"/>
      <c r="SY11" s="83"/>
      <c r="SZ11" s="83"/>
      <c r="TA11" s="83"/>
      <c r="TB11" s="83"/>
      <c r="TC11" s="83"/>
      <c r="TD11" s="83"/>
      <c r="TE11" s="83"/>
      <c r="TF11" s="83"/>
      <c r="TG11" s="83"/>
      <c r="TH11" s="83"/>
      <c r="TI11" s="83"/>
      <c r="TJ11" s="83"/>
      <c r="TK11" s="83"/>
      <c r="TL11" s="83"/>
      <c r="TM11" s="83"/>
      <c r="TN11" s="83"/>
      <c r="TO11" s="83"/>
      <c r="TP11" s="83"/>
      <c r="TQ11" s="83"/>
      <c r="TR11" s="83"/>
      <c r="TS11" s="83"/>
      <c r="TT11" s="83"/>
      <c r="TU11" s="83"/>
      <c r="TV11" s="83"/>
      <c r="TW11" s="83"/>
      <c r="TX11" s="83"/>
      <c r="TY11" s="83"/>
      <c r="TZ11" s="83"/>
      <c r="UA11" s="83"/>
      <c r="UB11" s="83"/>
      <c r="UC11" s="83"/>
      <c r="UD11" s="83"/>
      <c r="UE11" s="83"/>
      <c r="UF11" s="83"/>
      <c r="UG11" s="83"/>
      <c r="UH11" s="83"/>
      <c r="UI11" s="83"/>
      <c r="UJ11" s="83"/>
      <c r="UK11" s="83"/>
      <c r="UL11" s="83"/>
      <c r="UM11" s="83"/>
      <c r="UN11" s="83"/>
      <c r="UO11" s="83"/>
      <c r="UP11" s="83"/>
      <c r="UQ11" s="83"/>
      <c r="UR11" s="83"/>
      <c r="US11" s="83"/>
      <c r="UT11" s="83"/>
      <c r="UU11" s="83"/>
      <c r="UV11" s="83"/>
      <c r="UW11" s="83"/>
      <c r="UX11" s="83"/>
      <c r="UY11" s="83"/>
      <c r="UZ11" s="83"/>
      <c r="VA11" s="83"/>
      <c r="VB11" s="83"/>
      <c r="VC11" s="83"/>
      <c r="VD11" s="83"/>
      <c r="VE11" s="83"/>
      <c r="VF11" s="83"/>
      <c r="VG11" s="83"/>
      <c r="VH11" s="83"/>
      <c r="VI11" s="83"/>
      <c r="VJ11" s="83"/>
      <c r="VK11" s="83"/>
      <c r="VL11" s="83"/>
      <c r="VM11" s="83"/>
      <c r="VN11" s="83"/>
      <c r="VO11" s="83"/>
      <c r="VP11" s="83"/>
      <c r="VQ11" s="83"/>
      <c r="VR11" s="83"/>
      <c r="VS11" s="83"/>
      <c r="VT11" s="83"/>
      <c r="VU11" s="83"/>
      <c r="VV11" s="83"/>
      <c r="VW11" s="83"/>
      <c r="VX11" s="83"/>
      <c r="VY11" s="83"/>
      <c r="VZ11" s="83"/>
      <c r="WA11" s="83"/>
      <c r="WB11" s="83"/>
      <c r="WC11" s="83"/>
      <c r="WD11" s="83"/>
      <c r="WE11" s="83"/>
      <c r="WF11" s="83"/>
      <c r="WG11" s="83"/>
      <c r="WH11" s="83"/>
      <c r="WI11" s="83"/>
      <c r="WJ11" s="83"/>
      <c r="WK11" s="83"/>
      <c r="WL11" s="83"/>
      <c r="WM11" s="83"/>
      <c r="WN11" s="83"/>
      <c r="WO11" s="83"/>
      <c r="WP11" s="83"/>
      <c r="WQ11" s="83"/>
      <c r="WR11" s="83"/>
      <c r="WS11" s="83"/>
      <c r="WT11" s="83"/>
      <c r="WU11" s="83"/>
      <c r="WV11" s="83"/>
      <c r="WW11" s="83"/>
      <c r="WX11" s="83"/>
      <c r="WY11" s="83"/>
      <c r="WZ11" s="83"/>
      <c r="XA11" s="83"/>
      <c r="XB11" s="83"/>
      <c r="XC11" s="83"/>
      <c r="XD11" s="83"/>
      <c r="XE11" s="83"/>
      <c r="XF11" s="83"/>
      <c r="XG11" s="83"/>
      <c r="XH11" s="83"/>
      <c r="XI11" s="83"/>
      <c r="XJ11" s="83"/>
      <c r="XK11" s="83"/>
      <c r="XL11" s="83"/>
      <c r="XM11" s="83"/>
      <c r="XN11" s="83"/>
      <c r="XO11" s="83"/>
      <c r="XP11" s="83"/>
      <c r="XQ11" s="83"/>
      <c r="XR11" s="83"/>
      <c r="XS11" s="83"/>
      <c r="XT11" s="83"/>
      <c r="XU11" s="83"/>
      <c r="XV11" s="83"/>
      <c r="XW11" s="83"/>
      <c r="XX11" s="83"/>
      <c r="XY11" s="83"/>
      <c r="XZ11" s="83"/>
      <c r="YA11" s="83"/>
      <c r="YB11" s="83"/>
      <c r="YC11" s="83"/>
      <c r="YD11" s="83"/>
      <c r="YE11" s="83"/>
      <c r="YF11" s="83"/>
      <c r="YG11" s="83"/>
      <c r="YH11" s="83"/>
      <c r="YI11" s="83"/>
      <c r="YJ11" s="83"/>
      <c r="YK11" s="83"/>
      <c r="YL11" s="83"/>
      <c r="YM11" s="83"/>
      <c r="YN11" s="83"/>
      <c r="YO11" s="83"/>
      <c r="YP11" s="83"/>
      <c r="YQ11" s="83"/>
      <c r="YR11" s="83"/>
      <c r="YS11" s="83"/>
      <c r="YT11" s="83"/>
      <c r="YU11" s="83"/>
      <c r="YV11" s="83"/>
      <c r="YW11" s="83"/>
      <c r="YX11" s="83"/>
      <c r="YY11" s="83"/>
      <c r="YZ11" s="83"/>
      <c r="ZA11" s="83"/>
      <c r="ZB11" s="83"/>
      <c r="ZC11" s="83"/>
      <c r="ZD11" s="83"/>
      <c r="ZE11" s="83"/>
      <c r="ZF11" s="83"/>
      <c r="ZG11" s="83"/>
      <c r="ZH11" s="83"/>
      <c r="ZI11" s="83"/>
      <c r="ZJ11" s="83"/>
      <c r="ZK11" s="83"/>
      <c r="ZL11" s="83"/>
      <c r="ZM11" s="83"/>
      <c r="ZN11" s="83"/>
      <c r="ZO11" s="83"/>
      <c r="ZP11" s="83"/>
      <c r="ZQ11" s="83"/>
      <c r="ZR11" s="83"/>
      <c r="ZS11" s="83"/>
      <c r="ZT11" s="83"/>
      <c r="ZU11" s="83"/>
      <c r="ZV11" s="83"/>
      <c r="ZW11" s="83"/>
      <c r="ZX11" s="83"/>
      <c r="ZY11" s="83"/>
      <c r="ZZ11" s="83"/>
      <c r="AAA11" s="83"/>
      <c r="AAB11" s="83"/>
      <c r="AAC11" s="83"/>
      <c r="AAD11" s="83"/>
      <c r="AAE11" s="83"/>
      <c r="AAF11" s="83"/>
      <c r="AAG11" s="83"/>
      <c r="AAH11" s="83"/>
      <c r="AAI11" s="83"/>
      <c r="AAJ11" s="83"/>
      <c r="AAK11" s="83"/>
      <c r="AAL11" s="83"/>
      <c r="AAM11" s="83"/>
      <c r="AAN11" s="83"/>
      <c r="AAO11" s="83"/>
      <c r="AAP11" s="83"/>
      <c r="AAQ11" s="83"/>
      <c r="AAR11" s="83"/>
      <c r="AAS11" s="83"/>
      <c r="AAT11" s="83"/>
      <c r="AAU11" s="83"/>
      <c r="AAV11" s="83"/>
      <c r="AAW11" s="83"/>
      <c r="AAX11" s="83"/>
      <c r="AAY11" s="83"/>
      <c r="AAZ11" s="83"/>
      <c r="ABA11" s="83"/>
      <c r="ABB11" s="83"/>
      <c r="ABC11" s="83"/>
      <c r="ABD11" s="83"/>
      <c r="ABE11" s="83"/>
      <c r="ABF11" s="83"/>
      <c r="ABG11" s="83"/>
      <c r="ABH11" s="83"/>
      <c r="ABI11" s="83"/>
      <c r="ABJ11" s="83"/>
      <c r="ABK11" s="83"/>
      <c r="ABL11" s="83"/>
      <c r="ABM11" s="83"/>
      <c r="ABN11" s="83"/>
      <c r="ABO11" s="83"/>
      <c r="ABP11" s="83"/>
      <c r="ABQ11" s="83"/>
      <c r="ABR11" s="83"/>
      <c r="ABS11" s="83"/>
      <c r="ABT11" s="83"/>
      <c r="ABU11" s="83"/>
      <c r="ABV11" s="83"/>
      <c r="ABW11" s="83"/>
      <c r="ABX11" s="83"/>
      <c r="ABY11" s="83"/>
      <c r="ABZ11" s="83"/>
      <c r="ACA11" s="83"/>
      <c r="ACB11" s="83"/>
      <c r="ACC11" s="83"/>
      <c r="ACD11" s="83"/>
      <c r="ACE11" s="83"/>
      <c r="ACF11" s="83"/>
      <c r="ACG11" s="83"/>
      <c r="ACH11" s="83"/>
      <c r="ACI11" s="83"/>
      <c r="ACJ11" s="83"/>
      <c r="ACK11" s="83"/>
      <c r="ACL11" s="83"/>
      <c r="ACM11" s="83"/>
      <c r="ACN11" s="83"/>
      <c r="ACO11" s="83"/>
      <c r="ACP11" s="83"/>
      <c r="ACQ11" s="83"/>
      <c r="ACR11" s="83"/>
      <c r="ACS11" s="83"/>
      <c r="ACT11" s="83"/>
      <c r="ACU11" s="83"/>
      <c r="ACV11" s="83"/>
      <c r="ACW11" s="83"/>
      <c r="ACX11" s="83"/>
      <c r="ACY11" s="83"/>
      <c r="ACZ11" s="83"/>
      <c r="ADA11" s="83"/>
      <c r="ADB11" s="83"/>
      <c r="ADC11" s="83"/>
      <c r="ADD11" s="83"/>
      <c r="ADE11" s="83"/>
      <c r="ADF11" s="83"/>
      <c r="ADG11" s="83"/>
      <c r="ADH11" s="83"/>
      <c r="ADI11" s="83"/>
      <c r="ADJ11" s="83"/>
      <c r="ADK11" s="83"/>
      <c r="ADL11" s="83"/>
      <c r="ADM11" s="83"/>
      <c r="ADN11" s="83"/>
      <c r="ADO11" s="83"/>
      <c r="ADP11" s="83"/>
      <c r="ADQ11" s="83"/>
      <c r="ADR11" s="83"/>
      <c r="ADS11" s="83"/>
      <c r="ADT11" s="83"/>
      <c r="ADU11" s="83"/>
      <c r="ADV11" s="83"/>
      <c r="ADW11" s="83"/>
      <c r="ADX11" s="83"/>
      <c r="ADY11" s="83"/>
      <c r="ADZ11" s="83"/>
      <c r="AEA11" s="83"/>
      <c r="AEB11" s="83"/>
      <c r="AEC11" s="83"/>
      <c r="AED11" s="83"/>
      <c r="AEE11" s="83"/>
      <c r="AEF11" s="83"/>
      <c r="AEG11" s="83"/>
      <c r="AEH11" s="83"/>
      <c r="AEI11" s="83"/>
      <c r="AEJ11" s="83"/>
      <c r="AEK11" s="83"/>
      <c r="AEL11" s="83"/>
      <c r="AEM11" s="83"/>
      <c r="AEN11" s="83"/>
      <c r="AEO11" s="83"/>
      <c r="AEP11" s="83"/>
      <c r="AEQ11" s="83"/>
      <c r="AER11" s="83"/>
      <c r="AES11" s="83"/>
      <c r="AET11" s="83"/>
      <c r="AEU11" s="83"/>
      <c r="AEV11" s="83"/>
      <c r="AEW11" s="83"/>
      <c r="AEX11" s="83"/>
      <c r="AEY11" s="83"/>
      <c r="AEZ11" s="83"/>
      <c r="AFA11" s="83"/>
      <c r="AFB11" s="83"/>
      <c r="AFC11" s="83"/>
      <c r="AFD11" s="83"/>
      <c r="AFE11" s="83"/>
      <c r="AFF11" s="83"/>
      <c r="AFG11" s="83"/>
      <c r="AFH11" s="83"/>
      <c r="AFI11" s="83"/>
      <c r="AFJ11" s="83"/>
      <c r="AFK11" s="83"/>
      <c r="AFL11" s="83"/>
      <c r="AFM11" s="83"/>
      <c r="AFN11" s="83"/>
      <c r="AFO11" s="83"/>
      <c r="AFP11" s="83"/>
      <c r="AFQ11" s="83"/>
      <c r="AFR11" s="83"/>
      <c r="AFS11" s="83"/>
      <c r="AFT11" s="83"/>
      <c r="AFU11" s="83"/>
      <c r="AFV11" s="83"/>
      <c r="AFW11" s="83"/>
      <c r="AFX11" s="83"/>
      <c r="AFY11" s="83"/>
      <c r="AFZ11" s="83"/>
      <c r="AGA11" s="83"/>
      <c r="AGB11" s="83"/>
      <c r="AGC11" s="83"/>
      <c r="AGD11" s="83"/>
      <c r="AGE11" s="83"/>
      <c r="AGF11" s="83"/>
      <c r="AGG11" s="83"/>
      <c r="AGH11" s="83"/>
      <c r="AGI11" s="83"/>
      <c r="AGJ11" s="83"/>
      <c r="AGK11" s="83"/>
      <c r="AGL11" s="83"/>
      <c r="AGM11" s="83"/>
      <c r="AGN11" s="83"/>
      <c r="AGO11" s="83"/>
      <c r="AGP11" s="83"/>
      <c r="AGQ11" s="83"/>
      <c r="AGR11" s="83"/>
      <c r="AGS11" s="83"/>
      <c r="AGT11" s="83"/>
      <c r="AGU11" s="83"/>
      <c r="AGV11" s="83"/>
      <c r="AGW11" s="83"/>
      <c r="AGX11" s="83"/>
      <c r="AGY11" s="83"/>
      <c r="AGZ11" s="83"/>
      <c r="AHA11" s="83"/>
      <c r="AHB11" s="83"/>
      <c r="AHC11" s="83"/>
      <c r="AHD11" s="83"/>
      <c r="AHE11" s="83"/>
      <c r="AHF11" s="83"/>
      <c r="AHG11" s="83"/>
      <c r="AHH11" s="83"/>
      <c r="AHI11" s="83"/>
      <c r="AHJ11" s="83"/>
      <c r="AHK11" s="83"/>
      <c r="AHL11" s="83"/>
      <c r="AHM11" s="83"/>
      <c r="AHN11" s="83"/>
      <c r="AHO11" s="83"/>
      <c r="AHP11" s="83"/>
      <c r="AHQ11" s="83"/>
      <c r="AHR11" s="83"/>
      <c r="AHS11" s="83"/>
      <c r="AHT11" s="83"/>
      <c r="AHU11" s="83"/>
      <c r="AHV11" s="83"/>
      <c r="AHW11" s="83"/>
      <c r="AHX11" s="83"/>
      <c r="AHY11" s="83"/>
      <c r="AHZ11" s="83"/>
      <c r="AIA11" s="83"/>
      <c r="AIB11" s="83"/>
      <c r="AIC11" s="83"/>
      <c r="AID11" s="83"/>
      <c r="AIE11" s="83"/>
      <c r="AIF11" s="83"/>
      <c r="AIG11" s="83"/>
      <c r="AIH11" s="83"/>
      <c r="AII11" s="83"/>
      <c r="AIJ11" s="83"/>
      <c r="AIK11" s="83"/>
      <c r="AIL11" s="83"/>
      <c r="AIM11" s="83"/>
      <c r="AIN11" s="83"/>
      <c r="AIO11" s="83"/>
      <c r="AIP11" s="83"/>
      <c r="AIQ11" s="83"/>
      <c r="AIR11" s="83"/>
      <c r="AIS11" s="83"/>
      <c r="AIT11" s="83"/>
      <c r="AIU11" s="83"/>
      <c r="AIV11" s="83"/>
      <c r="AIW11" s="83"/>
      <c r="AIX11" s="83"/>
      <c r="AIY11" s="83"/>
      <c r="AIZ11" s="83"/>
      <c r="AJA11" s="83"/>
      <c r="AJB11" s="83"/>
      <c r="AJC11" s="83"/>
      <c r="AJD11" s="83"/>
      <c r="AJE11" s="83"/>
      <c r="AJF11" s="83"/>
      <c r="AJG11" s="83"/>
      <c r="AJH11" s="83"/>
      <c r="AJI11" s="83"/>
      <c r="AJJ11" s="83"/>
      <c r="AJK11" s="83"/>
      <c r="AJL11" s="83"/>
      <c r="AJM11" s="83"/>
      <c r="AJN11" s="83"/>
      <c r="AJO11" s="83"/>
      <c r="AJP11" s="83"/>
      <c r="AJQ11" s="83"/>
      <c r="AJR11" s="83"/>
      <c r="AJS11" s="83"/>
      <c r="AJT11" s="83"/>
      <c r="AJU11" s="83"/>
      <c r="AJV11" s="83"/>
      <c r="AJW11" s="83"/>
      <c r="AJX11" s="83"/>
      <c r="AJY11" s="83"/>
      <c r="AJZ11" s="83"/>
      <c r="AKA11" s="83"/>
      <c r="AKB11" s="83"/>
      <c r="AKC11" s="83"/>
      <c r="AKD11" s="83"/>
      <c r="AKE11" s="83"/>
      <c r="AKF11" s="83"/>
      <c r="AKG11" s="83"/>
    </row>
    <row r="12" spans="1:969" ht="31.5" customHeight="1" x14ac:dyDescent="0.25">
      <c r="A12" s="151">
        <v>1</v>
      </c>
      <c r="B12" s="151" t="s">
        <v>306</v>
      </c>
      <c r="C12" s="98" t="s">
        <v>307</v>
      </c>
      <c r="D12" s="151" t="s">
        <v>267</v>
      </c>
      <c r="E12" s="152">
        <f>F12+G12+H12+I12+J12+K12+L12+M12+N12+O12+P12+Q12+R12+S12+T12+U12+V12+W12+X12+Y12</f>
        <v>2485017.6000000001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1">
        <v>0</v>
      </c>
      <c r="M12" s="152">
        <v>0</v>
      </c>
      <c r="N12" s="152">
        <v>2384000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50000</v>
      </c>
      <c r="V12" s="152">
        <f>(F12+G12+H12+I12+J12+K12+M12+N12+O12+P12+Q12+R12+S12+T12)*2.14%</f>
        <v>51017.600000000006</v>
      </c>
      <c r="W12" s="152">
        <v>0</v>
      </c>
      <c r="X12" s="152">
        <v>0</v>
      </c>
      <c r="Y12" s="152">
        <v>0</v>
      </c>
      <c r="Z12" s="5"/>
      <c r="AA12" s="155"/>
      <c r="AB12" s="155"/>
    </row>
    <row r="13" spans="1:969" s="148" customFormat="1" ht="23.1" customHeight="1" x14ac:dyDescent="0.25">
      <c r="A13" s="374" t="s">
        <v>509</v>
      </c>
      <c r="B13" s="374"/>
      <c r="C13" s="374"/>
      <c r="D13" s="144" t="s">
        <v>31</v>
      </c>
      <c r="E13" s="149">
        <f t="shared" ref="E13:Y13" si="3">SUM(E14:E15)</f>
        <v>6083527.94355</v>
      </c>
      <c r="F13" s="149">
        <f t="shared" si="3"/>
        <v>0</v>
      </c>
      <c r="G13" s="149">
        <f t="shared" si="3"/>
        <v>0</v>
      </c>
      <c r="H13" s="149">
        <f t="shared" si="3"/>
        <v>0</v>
      </c>
      <c r="I13" s="149">
        <f t="shared" si="3"/>
        <v>0</v>
      </c>
      <c r="J13" s="149">
        <f t="shared" si="3"/>
        <v>0</v>
      </c>
      <c r="K13" s="149">
        <f t="shared" si="3"/>
        <v>0</v>
      </c>
      <c r="L13" s="150">
        <f t="shared" si="3"/>
        <v>0</v>
      </c>
      <c r="M13" s="149">
        <f t="shared" si="3"/>
        <v>0</v>
      </c>
      <c r="N13" s="149">
        <f t="shared" si="3"/>
        <v>5858163.25</v>
      </c>
      <c r="O13" s="149">
        <f t="shared" si="3"/>
        <v>0</v>
      </c>
      <c r="P13" s="149">
        <f t="shared" si="3"/>
        <v>0</v>
      </c>
      <c r="Q13" s="149">
        <f t="shared" si="3"/>
        <v>0</v>
      </c>
      <c r="R13" s="149">
        <f t="shared" si="3"/>
        <v>0</v>
      </c>
      <c r="S13" s="149">
        <f t="shared" si="3"/>
        <v>0</v>
      </c>
      <c r="T13" s="149">
        <f t="shared" si="3"/>
        <v>0</v>
      </c>
      <c r="U13" s="149">
        <f t="shared" si="3"/>
        <v>100000</v>
      </c>
      <c r="V13" s="149">
        <f t="shared" si="3"/>
        <v>125364.69355000003</v>
      </c>
      <c r="W13" s="149">
        <f t="shared" si="3"/>
        <v>0</v>
      </c>
      <c r="X13" s="149">
        <f t="shared" si="3"/>
        <v>0</v>
      </c>
      <c r="Y13" s="149">
        <f t="shared" si="3"/>
        <v>0</v>
      </c>
      <c r="Z13" s="10"/>
      <c r="AA13" s="156"/>
      <c r="AB13" s="156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  <c r="IX13" s="83"/>
      <c r="IY13" s="83"/>
      <c r="IZ13" s="83"/>
      <c r="JA13" s="83"/>
      <c r="JB13" s="83"/>
      <c r="JC13" s="83"/>
      <c r="JD13" s="83"/>
      <c r="JE13" s="83"/>
      <c r="JF13" s="83"/>
      <c r="JG13" s="83"/>
      <c r="JH13" s="83"/>
      <c r="JI13" s="83"/>
      <c r="JJ13" s="83"/>
      <c r="JK13" s="83"/>
      <c r="JL13" s="83"/>
      <c r="JM13" s="83"/>
      <c r="JN13" s="83"/>
      <c r="JO13" s="83"/>
      <c r="JP13" s="83"/>
      <c r="JQ13" s="83"/>
      <c r="JR13" s="83"/>
      <c r="JS13" s="83"/>
      <c r="JT13" s="83"/>
      <c r="JU13" s="83"/>
      <c r="JV13" s="83"/>
      <c r="JW13" s="83"/>
      <c r="JX13" s="83"/>
      <c r="JY13" s="83"/>
      <c r="JZ13" s="83"/>
      <c r="KA13" s="83"/>
      <c r="KB13" s="83"/>
      <c r="KC13" s="83"/>
      <c r="KD13" s="83"/>
      <c r="KE13" s="83"/>
      <c r="KF13" s="83"/>
      <c r="KG13" s="83"/>
      <c r="KH13" s="83"/>
      <c r="KI13" s="83"/>
      <c r="KJ13" s="83"/>
      <c r="KK13" s="83"/>
      <c r="KL13" s="83"/>
      <c r="KM13" s="83"/>
      <c r="KN13" s="83"/>
      <c r="KO13" s="83"/>
      <c r="KP13" s="83"/>
      <c r="KQ13" s="83"/>
      <c r="KR13" s="83"/>
      <c r="KS13" s="83"/>
      <c r="KT13" s="83"/>
      <c r="KU13" s="83"/>
      <c r="KV13" s="83"/>
      <c r="KW13" s="83"/>
      <c r="KX13" s="83"/>
      <c r="KY13" s="83"/>
      <c r="KZ13" s="83"/>
      <c r="LA13" s="83"/>
      <c r="LB13" s="83"/>
      <c r="LC13" s="83"/>
      <c r="LD13" s="83"/>
      <c r="LE13" s="83"/>
      <c r="LF13" s="83"/>
      <c r="LG13" s="83"/>
      <c r="LH13" s="83"/>
      <c r="LI13" s="83"/>
      <c r="LJ13" s="83"/>
      <c r="LK13" s="83"/>
      <c r="LL13" s="83"/>
      <c r="LM13" s="83"/>
      <c r="LN13" s="83"/>
      <c r="LO13" s="83"/>
      <c r="LP13" s="83"/>
      <c r="LQ13" s="83"/>
      <c r="LR13" s="83"/>
      <c r="LS13" s="83"/>
      <c r="LT13" s="83"/>
      <c r="LU13" s="83"/>
      <c r="LV13" s="83"/>
      <c r="LW13" s="83"/>
      <c r="LX13" s="83"/>
      <c r="LY13" s="83"/>
      <c r="LZ13" s="83"/>
      <c r="MA13" s="83"/>
      <c r="MB13" s="83"/>
      <c r="MC13" s="83"/>
      <c r="MD13" s="83"/>
      <c r="ME13" s="83"/>
      <c r="MF13" s="83"/>
      <c r="MG13" s="83"/>
      <c r="MH13" s="83"/>
      <c r="MI13" s="83"/>
      <c r="MJ13" s="83"/>
      <c r="MK13" s="83"/>
      <c r="ML13" s="83"/>
      <c r="MM13" s="83"/>
      <c r="MN13" s="83"/>
      <c r="MO13" s="83"/>
      <c r="MP13" s="83"/>
      <c r="MQ13" s="83"/>
      <c r="MR13" s="83"/>
      <c r="MS13" s="83"/>
      <c r="MT13" s="83"/>
      <c r="MU13" s="83"/>
      <c r="MV13" s="83"/>
      <c r="MW13" s="83"/>
      <c r="MX13" s="83"/>
      <c r="MY13" s="83"/>
      <c r="MZ13" s="83"/>
      <c r="NA13" s="83"/>
      <c r="NB13" s="83"/>
      <c r="NC13" s="83"/>
      <c r="ND13" s="83"/>
      <c r="NE13" s="83"/>
      <c r="NF13" s="83"/>
      <c r="NG13" s="83"/>
      <c r="NH13" s="83"/>
      <c r="NI13" s="83"/>
      <c r="NJ13" s="83"/>
      <c r="NK13" s="83"/>
      <c r="NL13" s="83"/>
      <c r="NM13" s="83"/>
      <c r="NN13" s="83"/>
      <c r="NO13" s="83"/>
      <c r="NP13" s="83"/>
      <c r="NQ13" s="83"/>
      <c r="NR13" s="83"/>
      <c r="NS13" s="83"/>
      <c r="NT13" s="83"/>
      <c r="NU13" s="83"/>
      <c r="NV13" s="83"/>
      <c r="NW13" s="83"/>
      <c r="NX13" s="83"/>
      <c r="NY13" s="83"/>
      <c r="NZ13" s="83"/>
      <c r="OA13" s="83"/>
      <c r="OB13" s="83"/>
      <c r="OC13" s="83"/>
      <c r="OD13" s="83"/>
      <c r="OE13" s="83"/>
      <c r="OF13" s="83"/>
      <c r="OG13" s="83"/>
      <c r="OH13" s="83"/>
      <c r="OI13" s="83"/>
      <c r="OJ13" s="83"/>
      <c r="OK13" s="83"/>
      <c r="OL13" s="83"/>
      <c r="OM13" s="83"/>
      <c r="ON13" s="83"/>
      <c r="OO13" s="83"/>
      <c r="OP13" s="83"/>
      <c r="OQ13" s="83"/>
      <c r="OR13" s="83"/>
      <c r="OS13" s="83"/>
      <c r="OT13" s="83"/>
      <c r="OU13" s="83"/>
      <c r="OV13" s="83"/>
      <c r="OW13" s="83"/>
      <c r="OX13" s="83"/>
      <c r="OY13" s="83"/>
      <c r="OZ13" s="83"/>
      <c r="PA13" s="83"/>
      <c r="PB13" s="83"/>
      <c r="PC13" s="83"/>
      <c r="PD13" s="83"/>
      <c r="PE13" s="83"/>
      <c r="PF13" s="83"/>
      <c r="PG13" s="83"/>
      <c r="PH13" s="83"/>
      <c r="PI13" s="83"/>
      <c r="PJ13" s="83"/>
      <c r="PK13" s="83"/>
      <c r="PL13" s="83"/>
      <c r="PM13" s="83"/>
      <c r="PN13" s="83"/>
      <c r="PO13" s="83"/>
      <c r="PP13" s="83"/>
      <c r="PQ13" s="83"/>
      <c r="PR13" s="83"/>
      <c r="PS13" s="83"/>
      <c r="PT13" s="83"/>
      <c r="PU13" s="83"/>
      <c r="PV13" s="83"/>
      <c r="PW13" s="83"/>
      <c r="PX13" s="83"/>
      <c r="PY13" s="83"/>
      <c r="PZ13" s="83"/>
      <c r="QA13" s="83"/>
      <c r="QB13" s="83"/>
      <c r="QC13" s="83"/>
      <c r="QD13" s="83"/>
      <c r="QE13" s="83"/>
      <c r="QF13" s="83"/>
      <c r="QG13" s="83"/>
      <c r="QH13" s="83"/>
      <c r="QI13" s="83"/>
      <c r="QJ13" s="83"/>
      <c r="QK13" s="83"/>
      <c r="QL13" s="83"/>
      <c r="QM13" s="83"/>
      <c r="QN13" s="83"/>
      <c r="QO13" s="83"/>
      <c r="QP13" s="83"/>
      <c r="QQ13" s="83"/>
      <c r="QR13" s="83"/>
      <c r="QS13" s="83"/>
      <c r="QT13" s="83"/>
      <c r="QU13" s="83"/>
      <c r="QV13" s="83"/>
      <c r="QW13" s="83"/>
      <c r="QX13" s="83"/>
      <c r="QY13" s="83"/>
      <c r="QZ13" s="83"/>
      <c r="RA13" s="83"/>
      <c r="RB13" s="83"/>
      <c r="RC13" s="83"/>
      <c r="RD13" s="83"/>
      <c r="RE13" s="83"/>
      <c r="RF13" s="83"/>
      <c r="RG13" s="83"/>
      <c r="RH13" s="83"/>
      <c r="RI13" s="83"/>
      <c r="RJ13" s="83"/>
      <c r="RK13" s="83"/>
      <c r="RL13" s="83"/>
      <c r="RM13" s="83"/>
      <c r="RN13" s="83"/>
      <c r="RO13" s="83"/>
      <c r="RP13" s="83"/>
      <c r="RQ13" s="83"/>
      <c r="RR13" s="83"/>
      <c r="RS13" s="83"/>
      <c r="RT13" s="83"/>
      <c r="RU13" s="83"/>
      <c r="RV13" s="83"/>
      <c r="RW13" s="83"/>
      <c r="RX13" s="83"/>
      <c r="RY13" s="83"/>
      <c r="RZ13" s="83"/>
      <c r="SA13" s="83"/>
      <c r="SB13" s="83"/>
      <c r="SC13" s="83"/>
      <c r="SD13" s="83"/>
      <c r="SE13" s="83"/>
      <c r="SF13" s="83"/>
      <c r="SG13" s="83"/>
      <c r="SH13" s="83"/>
      <c r="SI13" s="83"/>
      <c r="SJ13" s="83"/>
      <c r="SK13" s="83"/>
      <c r="SL13" s="83"/>
      <c r="SM13" s="83"/>
      <c r="SN13" s="83"/>
      <c r="SO13" s="83"/>
      <c r="SP13" s="83"/>
      <c r="SQ13" s="83"/>
      <c r="SR13" s="83"/>
      <c r="SS13" s="83"/>
      <c r="ST13" s="83"/>
      <c r="SU13" s="83"/>
      <c r="SV13" s="83"/>
      <c r="SW13" s="83"/>
      <c r="SX13" s="83"/>
      <c r="SY13" s="83"/>
      <c r="SZ13" s="83"/>
      <c r="TA13" s="83"/>
      <c r="TB13" s="83"/>
      <c r="TC13" s="83"/>
      <c r="TD13" s="83"/>
      <c r="TE13" s="83"/>
      <c r="TF13" s="83"/>
      <c r="TG13" s="83"/>
      <c r="TH13" s="83"/>
      <c r="TI13" s="83"/>
      <c r="TJ13" s="83"/>
      <c r="TK13" s="83"/>
      <c r="TL13" s="83"/>
      <c r="TM13" s="83"/>
      <c r="TN13" s="83"/>
      <c r="TO13" s="83"/>
      <c r="TP13" s="83"/>
      <c r="TQ13" s="83"/>
      <c r="TR13" s="83"/>
      <c r="TS13" s="83"/>
      <c r="TT13" s="83"/>
      <c r="TU13" s="83"/>
      <c r="TV13" s="83"/>
      <c r="TW13" s="83"/>
      <c r="TX13" s="83"/>
      <c r="TY13" s="83"/>
      <c r="TZ13" s="83"/>
      <c r="UA13" s="83"/>
      <c r="UB13" s="83"/>
      <c r="UC13" s="83"/>
      <c r="UD13" s="83"/>
      <c r="UE13" s="83"/>
      <c r="UF13" s="83"/>
      <c r="UG13" s="83"/>
      <c r="UH13" s="83"/>
      <c r="UI13" s="83"/>
      <c r="UJ13" s="83"/>
      <c r="UK13" s="83"/>
      <c r="UL13" s="83"/>
      <c r="UM13" s="83"/>
      <c r="UN13" s="83"/>
      <c r="UO13" s="83"/>
      <c r="UP13" s="83"/>
      <c r="UQ13" s="83"/>
      <c r="UR13" s="83"/>
      <c r="US13" s="83"/>
      <c r="UT13" s="83"/>
      <c r="UU13" s="83"/>
      <c r="UV13" s="83"/>
      <c r="UW13" s="83"/>
      <c r="UX13" s="83"/>
      <c r="UY13" s="83"/>
      <c r="UZ13" s="83"/>
      <c r="VA13" s="83"/>
      <c r="VB13" s="83"/>
      <c r="VC13" s="83"/>
      <c r="VD13" s="83"/>
      <c r="VE13" s="83"/>
      <c r="VF13" s="83"/>
      <c r="VG13" s="83"/>
      <c r="VH13" s="83"/>
      <c r="VI13" s="83"/>
      <c r="VJ13" s="83"/>
      <c r="VK13" s="83"/>
      <c r="VL13" s="83"/>
      <c r="VM13" s="83"/>
      <c r="VN13" s="83"/>
      <c r="VO13" s="83"/>
      <c r="VP13" s="83"/>
      <c r="VQ13" s="83"/>
      <c r="VR13" s="83"/>
      <c r="VS13" s="83"/>
      <c r="VT13" s="83"/>
      <c r="VU13" s="83"/>
      <c r="VV13" s="83"/>
      <c r="VW13" s="83"/>
      <c r="VX13" s="83"/>
      <c r="VY13" s="83"/>
      <c r="VZ13" s="83"/>
      <c r="WA13" s="83"/>
      <c r="WB13" s="83"/>
      <c r="WC13" s="83"/>
      <c r="WD13" s="83"/>
      <c r="WE13" s="83"/>
      <c r="WF13" s="83"/>
      <c r="WG13" s="83"/>
      <c r="WH13" s="83"/>
      <c r="WI13" s="83"/>
      <c r="WJ13" s="83"/>
      <c r="WK13" s="83"/>
      <c r="WL13" s="83"/>
      <c r="WM13" s="83"/>
      <c r="WN13" s="83"/>
      <c r="WO13" s="83"/>
      <c r="WP13" s="83"/>
      <c r="WQ13" s="83"/>
      <c r="WR13" s="83"/>
      <c r="WS13" s="83"/>
      <c r="WT13" s="83"/>
      <c r="WU13" s="83"/>
      <c r="WV13" s="83"/>
      <c r="WW13" s="83"/>
      <c r="WX13" s="83"/>
      <c r="WY13" s="83"/>
      <c r="WZ13" s="83"/>
      <c r="XA13" s="83"/>
      <c r="XB13" s="83"/>
      <c r="XC13" s="83"/>
      <c r="XD13" s="83"/>
      <c r="XE13" s="83"/>
      <c r="XF13" s="83"/>
      <c r="XG13" s="83"/>
      <c r="XH13" s="83"/>
      <c r="XI13" s="83"/>
      <c r="XJ13" s="83"/>
      <c r="XK13" s="83"/>
      <c r="XL13" s="83"/>
      <c r="XM13" s="83"/>
      <c r="XN13" s="83"/>
      <c r="XO13" s="83"/>
      <c r="XP13" s="83"/>
      <c r="XQ13" s="83"/>
      <c r="XR13" s="83"/>
      <c r="XS13" s="83"/>
      <c r="XT13" s="83"/>
      <c r="XU13" s="83"/>
      <c r="XV13" s="83"/>
      <c r="XW13" s="83"/>
      <c r="XX13" s="83"/>
      <c r="XY13" s="83"/>
      <c r="XZ13" s="83"/>
      <c r="YA13" s="83"/>
      <c r="YB13" s="83"/>
      <c r="YC13" s="83"/>
      <c r="YD13" s="83"/>
      <c r="YE13" s="83"/>
      <c r="YF13" s="83"/>
      <c r="YG13" s="83"/>
      <c r="YH13" s="83"/>
      <c r="YI13" s="83"/>
      <c r="YJ13" s="83"/>
      <c r="YK13" s="83"/>
      <c r="YL13" s="83"/>
      <c r="YM13" s="83"/>
      <c r="YN13" s="83"/>
      <c r="YO13" s="83"/>
      <c r="YP13" s="83"/>
      <c r="YQ13" s="83"/>
      <c r="YR13" s="83"/>
      <c r="YS13" s="83"/>
      <c r="YT13" s="83"/>
      <c r="YU13" s="83"/>
      <c r="YV13" s="83"/>
      <c r="YW13" s="83"/>
      <c r="YX13" s="83"/>
      <c r="YY13" s="83"/>
      <c r="YZ13" s="83"/>
      <c r="ZA13" s="83"/>
      <c r="ZB13" s="83"/>
      <c r="ZC13" s="83"/>
      <c r="ZD13" s="83"/>
      <c r="ZE13" s="83"/>
      <c r="ZF13" s="83"/>
      <c r="ZG13" s="83"/>
      <c r="ZH13" s="83"/>
      <c r="ZI13" s="83"/>
      <c r="ZJ13" s="83"/>
      <c r="ZK13" s="83"/>
      <c r="ZL13" s="83"/>
      <c r="ZM13" s="83"/>
      <c r="ZN13" s="83"/>
      <c r="ZO13" s="83"/>
      <c r="ZP13" s="83"/>
      <c r="ZQ13" s="83"/>
      <c r="ZR13" s="83"/>
      <c r="ZS13" s="83"/>
      <c r="ZT13" s="83"/>
      <c r="ZU13" s="83"/>
      <c r="ZV13" s="83"/>
      <c r="ZW13" s="83"/>
      <c r="ZX13" s="83"/>
      <c r="ZY13" s="83"/>
      <c r="ZZ13" s="83"/>
      <c r="AAA13" s="83"/>
      <c r="AAB13" s="83"/>
      <c r="AAC13" s="83"/>
      <c r="AAD13" s="83"/>
      <c r="AAE13" s="83"/>
      <c r="AAF13" s="83"/>
      <c r="AAG13" s="83"/>
      <c r="AAH13" s="83"/>
      <c r="AAI13" s="83"/>
      <c r="AAJ13" s="83"/>
      <c r="AAK13" s="83"/>
      <c r="AAL13" s="83"/>
      <c r="AAM13" s="83"/>
      <c r="AAN13" s="83"/>
      <c r="AAO13" s="83"/>
      <c r="AAP13" s="83"/>
      <c r="AAQ13" s="83"/>
      <c r="AAR13" s="83"/>
      <c r="AAS13" s="83"/>
      <c r="AAT13" s="83"/>
      <c r="AAU13" s="83"/>
      <c r="AAV13" s="83"/>
      <c r="AAW13" s="83"/>
      <c r="AAX13" s="83"/>
      <c r="AAY13" s="83"/>
      <c r="AAZ13" s="83"/>
      <c r="ABA13" s="83"/>
      <c r="ABB13" s="83"/>
      <c r="ABC13" s="83"/>
      <c r="ABD13" s="83"/>
      <c r="ABE13" s="83"/>
      <c r="ABF13" s="83"/>
      <c r="ABG13" s="83"/>
      <c r="ABH13" s="83"/>
      <c r="ABI13" s="83"/>
      <c r="ABJ13" s="83"/>
      <c r="ABK13" s="83"/>
      <c r="ABL13" s="83"/>
      <c r="ABM13" s="83"/>
      <c r="ABN13" s="83"/>
      <c r="ABO13" s="83"/>
      <c r="ABP13" s="83"/>
      <c r="ABQ13" s="83"/>
      <c r="ABR13" s="83"/>
      <c r="ABS13" s="83"/>
      <c r="ABT13" s="83"/>
      <c r="ABU13" s="83"/>
      <c r="ABV13" s="83"/>
      <c r="ABW13" s="83"/>
      <c r="ABX13" s="83"/>
      <c r="ABY13" s="83"/>
      <c r="ABZ13" s="83"/>
      <c r="ACA13" s="83"/>
      <c r="ACB13" s="83"/>
      <c r="ACC13" s="83"/>
      <c r="ACD13" s="83"/>
      <c r="ACE13" s="83"/>
      <c r="ACF13" s="83"/>
      <c r="ACG13" s="83"/>
      <c r="ACH13" s="83"/>
      <c r="ACI13" s="83"/>
      <c r="ACJ13" s="83"/>
      <c r="ACK13" s="83"/>
      <c r="ACL13" s="83"/>
      <c r="ACM13" s="83"/>
      <c r="ACN13" s="83"/>
      <c r="ACO13" s="83"/>
      <c r="ACP13" s="83"/>
      <c r="ACQ13" s="83"/>
      <c r="ACR13" s="83"/>
      <c r="ACS13" s="83"/>
      <c r="ACT13" s="83"/>
      <c r="ACU13" s="83"/>
      <c r="ACV13" s="83"/>
      <c r="ACW13" s="83"/>
      <c r="ACX13" s="83"/>
      <c r="ACY13" s="83"/>
      <c r="ACZ13" s="83"/>
      <c r="ADA13" s="83"/>
      <c r="ADB13" s="83"/>
      <c r="ADC13" s="83"/>
      <c r="ADD13" s="83"/>
      <c r="ADE13" s="83"/>
      <c r="ADF13" s="83"/>
      <c r="ADG13" s="83"/>
      <c r="ADH13" s="83"/>
      <c r="ADI13" s="83"/>
      <c r="ADJ13" s="83"/>
      <c r="ADK13" s="83"/>
      <c r="ADL13" s="83"/>
      <c r="ADM13" s="83"/>
      <c r="ADN13" s="83"/>
      <c r="ADO13" s="83"/>
      <c r="ADP13" s="83"/>
      <c r="ADQ13" s="83"/>
      <c r="ADR13" s="83"/>
      <c r="ADS13" s="83"/>
      <c r="ADT13" s="83"/>
      <c r="ADU13" s="83"/>
      <c r="ADV13" s="83"/>
      <c r="ADW13" s="83"/>
      <c r="ADX13" s="83"/>
      <c r="ADY13" s="83"/>
      <c r="ADZ13" s="83"/>
      <c r="AEA13" s="83"/>
      <c r="AEB13" s="83"/>
      <c r="AEC13" s="83"/>
      <c r="AED13" s="83"/>
      <c r="AEE13" s="83"/>
      <c r="AEF13" s="83"/>
      <c r="AEG13" s="83"/>
      <c r="AEH13" s="83"/>
      <c r="AEI13" s="83"/>
      <c r="AEJ13" s="83"/>
      <c r="AEK13" s="83"/>
      <c r="AEL13" s="83"/>
      <c r="AEM13" s="83"/>
      <c r="AEN13" s="83"/>
      <c r="AEO13" s="83"/>
      <c r="AEP13" s="83"/>
      <c r="AEQ13" s="83"/>
      <c r="AER13" s="83"/>
      <c r="AES13" s="83"/>
      <c r="AET13" s="83"/>
      <c r="AEU13" s="83"/>
      <c r="AEV13" s="83"/>
      <c r="AEW13" s="83"/>
      <c r="AEX13" s="83"/>
      <c r="AEY13" s="83"/>
      <c r="AEZ13" s="83"/>
      <c r="AFA13" s="83"/>
      <c r="AFB13" s="83"/>
      <c r="AFC13" s="83"/>
      <c r="AFD13" s="83"/>
      <c r="AFE13" s="83"/>
      <c r="AFF13" s="83"/>
      <c r="AFG13" s="83"/>
      <c r="AFH13" s="83"/>
      <c r="AFI13" s="83"/>
      <c r="AFJ13" s="83"/>
      <c r="AFK13" s="83"/>
      <c r="AFL13" s="83"/>
      <c r="AFM13" s="83"/>
      <c r="AFN13" s="83"/>
      <c r="AFO13" s="83"/>
      <c r="AFP13" s="83"/>
      <c r="AFQ13" s="83"/>
      <c r="AFR13" s="83"/>
      <c r="AFS13" s="83"/>
      <c r="AFT13" s="83"/>
      <c r="AFU13" s="83"/>
      <c r="AFV13" s="83"/>
      <c r="AFW13" s="83"/>
      <c r="AFX13" s="83"/>
      <c r="AFY13" s="83"/>
      <c r="AFZ13" s="83"/>
      <c r="AGA13" s="83"/>
      <c r="AGB13" s="83"/>
      <c r="AGC13" s="83"/>
      <c r="AGD13" s="83"/>
      <c r="AGE13" s="83"/>
      <c r="AGF13" s="83"/>
      <c r="AGG13" s="83"/>
      <c r="AGH13" s="83"/>
      <c r="AGI13" s="83"/>
      <c r="AGJ13" s="83"/>
      <c r="AGK13" s="83"/>
      <c r="AGL13" s="83"/>
      <c r="AGM13" s="83"/>
      <c r="AGN13" s="83"/>
      <c r="AGO13" s="83"/>
      <c r="AGP13" s="83"/>
      <c r="AGQ13" s="83"/>
      <c r="AGR13" s="83"/>
      <c r="AGS13" s="83"/>
      <c r="AGT13" s="83"/>
      <c r="AGU13" s="83"/>
      <c r="AGV13" s="83"/>
      <c r="AGW13" s="83"/>
      <c r="AGX13" s="83"/>
      <c r="AGY13" s="83"/>
      <c r="AGZ13" s="83"/>
      <c r="AHA13" s="83"/>
      <c r="AHB13" s="83"/>
      <c r="AHC13" s="83"/>
      <c r="AHD13" s="83"/>
      <c r="AHE13" s="83"/>
      <c r="AHF13" s="83"/>
      <c r="AHG13" s="83"/>
      <c r="AHH13" s="83"/>
      <c r="AHI13" s="83"/>
      <c r="AHJ13" s="83"/>
      <c r="AHK13" s="83"/>
      <c r="AHL13" s="83"/>
      <c r="AHM13" s="83"/>
      <c r="AHN13" s="83"/>
      <c r="AHO13" s="83"/>
      <c r="AHP13" s="83"/>
      <c r="AHQ13" s="83"/>
      <c r="AHR13" s="83"/>
      <c r="AHS13" s="83"/>
      <c r="AHT13" s="83"/>
      <c r="AHU13" s="83"/>
      <c r="AHV13" s="83"/>
      <c r="AHW13" s="83"/>
      <c r="AHX13" s="83"/>
      <c r="AHY13" s="83"/>
      <c r="AHZ13" s="83"/>
      <c r="AIA13" s="83"/>
      <c r="AIB13" s="83"/>
      <c r="AIC13" s="83"/>
      <c r="AID13" s="83"/>
      <c r="AIE13" s="83"/>
      <c r="AIF13" s="83"/>
      <c r="AIG13" s="83"/>
      <c r="AIH13" s="83"/>
      <c r="AII13" s="83"/>
      <c r="AIJ13" s="83"/>
      <c r="AIK13" s="83"/>
      <c r="AIL13" s="83"/>
      <c r="AIM13" s="83"/>
      <c r="AIN13" s="83"/>
      <c r="AIO13" s="83"/>
      <c r="AIP13" s="83"/>
      <c r="AIQ13" s="83"/>
      <c r="AIR13" s="83"/>
      <c r="AIS13" s="83"/>
      <c r="AIT13" s="83"/>
      <c r="AIU13" s="83"/>
      <c r="AIV13" s="83"/>
      <c r="AIW13" s="83"/>
      <c r="AIX13" s="83"/>
      <c r="AIY13" s="83"/>
      <c r="AIZ13" s="83"/>
      <c r="AJA13" s="83"/>
      <c r="AJB13" s="83"/>
      <c r="AJC13" s="83"/>
      <c r="AJD13" s="83"/>
      <c r="AJE13" s="83"/>
      <c r="AJF13" s="83"/>
      <c r="AJG13" s="83"/>
      <c r="AJH13" s="83"/>
      <c r="AJI13" s="83"/>
      <c r="AJJ13" s="83"/>
      <c r="AJK13" s="83"/>
      <c r="AJL13" s="83"/>
      <c r="AJM13" s="83"/>
      <c r="AJN13" s="83"/>
      <c r="AJO13" s="83"/>
      <c r="AJP13" s="83"/>
      <c r="AJQ13" s="83"/>
      <c r="AJR13" s="83"/>
      <c r="AJS13" s="83"/>
      <c r="AJT13" s="83"/>
      <c r="AJU13" s="83"/>
      <c r="AJV13" s="83"/>
      <c r="AJW13" s="83"/>
      <c r="AJX13" s="83"/>
      <c r="AJY13" s="83"/>
      <c r="AJZ13" s="83"/>
      <c r="AKA13" s="83"/>
      <c r="AKB13" s="83"/>
      <c r="AKC13" s="83"/>
      <c r="AKD13" s="83"/>
      <c r="AKE13" s="83"/>
      <c r="AKF13" s="83"/>
      <c r="AKG13" s="83"/>
    </row>
    <row r="14" spans="1:969" ht="23.1" customHeight="1" x14ac:dyDescent="0.25">
      <c r="A14" s="143">
        <v>1</v>
      </c>
      <c r="B14" s="143" t="s">
        <v>37</v>
      </c>
      <c r="C14" s="143" t="s">
        <v>308</v>
      </c>
      <c r="D14" s="143" t="s">
        <v>267</v>
      </c>
      <c r="E14" s="152">
        <f t="shared" ref="E14:E15" si="4">F14+G14+H14+I14+J14+K14+M14+N14+O14+P14+Q14+R14+S14+T14+U14+V14+W14+X14+Y14</f>
        <v>2288041.6313999998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43">
        <v>0</v>
      </c>
      <c r="M14" s="153">
        <v>0</v>
      </c>
      <c r="N14" s="153">
        <v>2191151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50000</v>
      </c>
      <c r="V14" s="153">
        <f t="shared" ref="V14:V15" si="5">(F14+G14+H14+I14+J14+K14+M14+N14+O14+P14+Q14+R14+S14+T14)*2.14%</f>
        <v>46890.631400000006</v>
      </c>
      <c r="W14" s="153">
        <v>0</v>
      </c>
      <c r="X14" s="153">
        <v>0</v>
      </c>
      <c r="Y14" s="153">
        <v>0</v>
      </c>
      <c r="Z14" s="5"/>
      <c r="AA14" s="155"/>
      <c r="AB14" s="155"/>
    </row>
    <row r="15" spans="1:969" ht="23.1" customHeight="1" x14ac:dyDescent="0.25">
      <c r="A15" s="151">
        <v>2</v>
      </c>
      <c r="B15" s="143" t="s">
        <v>37</v>
      </c>
      <c r="C15" s="151" t="s">
        <v>309</v>
      </c>
      <c r="D15" s="141" t="s">
        <v>267</v>
      </c>
      <c r="E15" s="152">
        <f t="shared" si="4"/>
        <v>3795486.3121500001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43">
        <v>0</v>
      </c>
      <c r="M15" s="153">
        <v>0</v>
      </c>
      <c r="N15" s="152">
        <v>3667012.25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50000</v>
      </c>
      <c r="V15" s="152">
        <f t="shared" si="5"/>
        <v>78474.062150000012</v>
      </c>
      <c r="W15" s="153">
        <v>0</v>
      </c>
      <c r="X15" s="153">
        <v>0</v>
      </c>
      <c r="Y15" s="153">
        <v>0</v>
      </c>
      <c r="Z15" s="5"/>
      <c r="AA15" s="155"/>
      <c r="AB15" s="155"/>
    </row>
    <row r="16" spans="1:969" s="148" customFormat="1" ht="23.1" customHeight="1" x14ac:dyDescent="0.25">
      <c r="A16" s="374" t="s">
        <v>40</v>
      </c>
      <c r="B16" s="374"/>
      <c r="C16" s="374"/>
      <c r="D16" s="145" t="s">
        <v>31</v>
      </c>
      <c r="E16" s="149">
        <f t="shared" ref="E16:Y16" si="6">SUM(E17)</f>
        <v>3048838.1439999999</v>
      </c>
      <c r="F16" s="149">
        <f t="shared" si="6"/>
        <v>0</v>
      </c>
      <c r="G16" s="149">
        <f t="shared" si="6"/>
        <v>0</v>
      </c>
      <c r="H16" s="149">
        <f t="shared" si="6"/>
        <v>0</v>
      </c>
      <c r="I16" s="149">
        <f t="shared" si="6"/>
        <v>0</v>
      </c>
      <c r="J16" s="149">
        <f t="shared" si="6"/>
        <v>0</v>
      </c>
      <c r="K16" s="149">
        <f t="shared" si="6"/>
        <v>0</v>
      </c>
      <c r="L16" s="150">
        <f t="shared" si="6"/>
        <v>0</v>
      </c>
      <c r="M16" s="149">
        <f t="shared" si="6"/>
        <v>0</v>
      </c>
      <c r="N16" s="149">
        <f t="shared" si="6"/>
        <v>2984960</v>
      </c>
      <c r="O16" s="149">
        <f t="shared" si="6"/>
        <v>0</v>
      </c>
      <c r="P16" s="149">
        <f t="shared" si="6"/>
        <v>0</v>
      </c>
      <c r="Q16" s="149">
        <f t="shared" si="6"/>
        <v>0</v>
      </c>
      <c r="R16" s="149">
        <f t="shared" si="6"/>
        <v>0</v>
      </c>
      <c r="S16" s="149">
        <f t="shared" si="6"/>
        <v>0</v>
      </c>
      <c r="T16" s="149">
        <f t="shared" si="6"/>
        <v>0</v>
      </c>
      <c r="U16" s="149">
        <f t="shared" si="6"/>
        <v>0</v>
      </c>
      <c r="V16" s="149">
        <f t="shared" si="6"/>
        <v>63878.144000000008</v>
      </c>
      <c r="W16" s="149">
        <f t="shared" si="6"/>
        <v>0</v>
      </c>
      <c r="X16" s="149">
        <f t="shared" si="6"/>
        <v>0</v>
      </c>
      <c r="Y16" s="149">
        <f t="shared" si="6"/>
        <v>0</v>
      </c>
      <c r="Z16" s="10"/>
      <c r="AA16" s="156"/>
      <c r="AB16" s="156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  <c r="IW16" s="83"/>
      <c r="IX16" s="83"/>
      <c r="IY16" s="83"/>
      <c r="IZ16" s="83"/>
      <c r="JA16" s="83"/>
      <c r="JB16" s="83"/>
      <c r="JC16" s="83"/>
      <c r="JD16" s="83"/>
      <c r="JE16" s="83"/>
      <c r="JF16" s="83"/>
      <c r="JG16" s="83"/>
      <c r="JH16" s="83"/>
      <c r="JI16" s="83"/>
      <c r="JJ16" s="83"/>
      <c r="JK16" s="83"/>
      <c r="JL16" s="83"/>
      <c r="JM16" s="83"/>
      <c r="JN16" s="83"/>
      <c r="JO16" s="83"/>
      <c r="JP16" s="83"/>
      <c r="JQ16" s="83"/>
      <c r="JR16" s="83"/>
      <c r="JS16" s="83"/>
      <c r="JT16" s="83"/>
      <c r="JU16" s="83"/>
      <c r="JV16" s="83"/>
      <c r="JW16" s="83"/>
      <c r="JX16" s="83"/>
      <c r="JY16" s="83"/>
      <c r="JZ16" s="83"/>
      <c r="KA16" s="83"/>
      <c r="KB16" s="83"/>
      <c r="KC16" s="83"/>
      <c r="KD16" s="83"/>
      <c r="KE16" s="83"/>
      <c r="KF16" s="83"/>
      <c r="KG16" s="83"/>
      <c r="KH16" s="83"/>
      <c r="KI16" s="83"/>
      <c r="KJ16" s="83"/>
      <c r="KK16" s="83"/>
      <c r="KL16" s="83"/>
      <c r="KM16" s="83"/>
      <c r="KN16" s="83"/>
      <c r="KO16" s="83"/>
      <c r="KP16" s="83"/>
      <c r="KQ16" s="83"/>
      <c r="KR16" s="83"/>
      <c r="KS16" s="83"/>
      <c r="KT16" s="83"/>
      <c r="KU16" s="83"/>
      <c r="KV16" s="83"/>
      <c r="KW16" s="83"/>
      <c r="KX16" s="83"/>
      <c r="KY16" s="83"/>
      <c r="KZ16" s="83"/>
      <c r="LA16" s="83"/>
      <c r="LB16" s="83"/>
      <c r="LC16" s="83"/>
      <c r="LD16" s="83"/>
      <c r="LE16" s="83"/>
      <c r="LF16" s="83"/>
      <c r="LG16" s="83"/>
      <c r="LH16" s="83"/>
      <c r="LI16" s="83"/>
      <c r="LJ16" s="83"/>
      <c r="LK16" s="83"/>
      <c r="LL16" s="83"/>
      <c r="LM16" s="83"/>
      <c r="LN16" s="83"/>
      <c r="LO16" s="83"/>
      <c r="LP16" s="83"/>
      <c r="LQ16" s="83"/>
      <c r="LR16" s="83"/>
      <c r="LS16" s="83"/>
      <c r="LT16" s="83"/>
      <c r="LU16" s="83"/>
      <c r="LV16" s="83"/>
      <c r="LW16" s="83"/>
      <c r="LX16" s="83"/>
      <c r="LY16" s="83"/>
      <c r="LZ16" s="83"/>
      <c r="MA16" s="83"/>
      <c r="MB16" s="83"/>
      <c r="MC16" s="83"/>
      <c r="MD16" s="83"/>
      <c r="ME16" s="83"/>
      <c r="MF16" s="83"/>
      <c r="MG16" s="83"/>
      <c r="MH16" s="83"/>
      <c r="MI16" s="83"/>
      <c r="MJ16" s="83"/>
      <c r="MK16" s="83"/>
      <c r="ML16" s="83"/>
      <c r="MM16" s="83"/>
      <c r="MN16" s="83"/>
      <c r="MO16" s="83"/>
      <c r="MP16" s="83"/>
      <c r="MQ16" s="83"/>
      <c r="MR16" s="83"/>
      <c r="MS16" s="83"/>
      <c r="MT16" s="83"/>
      <c r="MU16" s="83"/>
      <c r="MV16" s="83"/>
      <c r="MW16" s="83"/>
      <c r="MX16" s="83"/>
      <c r="MY16" s="83"/>
      <c r="MZ16" s="83"/>
      <c r="NA16" s="83"/>
      <c r="NB16" s="83"/>
      <c r="NC16" s="83"/>
      <c r="ND16" s="83"/>
      <c r="NE16" s="83"/>
      <c r="NF16" s="83"/>
      <c r="NG16" s="83"/>
      <c r="NH16" s="83"/>
      <c r="NI16" s="83"/>
      <c r="NJ16" s="83"/>
      <c r="NK16" s="83"/>
      <c r="NL16" s="83"/>
      <c r="NM16" s="83"/>
      <c r="NN16" s="83"/>
      <c r="NO16" s="83"/>
      <c r="NP16" s="83"/>
      <c r="NQ16" s="83"/>
      <c r="NR16" s="83"/>
      <c r="NS16" s="83"/>
      <c r="NT16" s="83"/>
      <c r="NU16" s="83"/>
      <c r="NV16" s="83"/>
      <c r="NW16" s="83"/>
      <c r="NX16" s="83"/>
      <c r="NY16" s="83"/>
      <c r="NZ16" s="83"/>
      <c r="OA16" s="83"/>
      <c r="OB16" s="83"/>
      <c r="OC16" s="83"/>
      <c r="OD16" s="83"/>
      <c r="OE16" s="83"/>
      <c r="OF16" s="83"/>
      <c r="OG16" s="83"/>
      <c r="OH16" s="83"/>
      <c r="OI16" s="83"/>
      <c r="OJ16" s="83"/>
      <c r="OK16" s="83"/>
      <c r="OL16" s="83"/>
      <c r="OM16" s="83"/>
      <c r="ON16" s="83"/>
      <c r="OO16" s="83"/>
      <c r="OP16" s="83"/>
      <c r="OQ16" s="83"/>
      <c r="OR16" s="83"/>
      <c r="OS16" s="83"/>
      <c r="OT16" s="83"/>
      <c r="OU16" s="83"/>
      <c r="OV16" s="83"/>
      <c r="OW16" s="83"/>
      <c r="OX16" s="83"/>
      <c r="OY16" s="83"/>
      <c r="OZ16" s="83"/>
      <c r="PA16" s="83"/>
      <c r="PB16" s="83"/>
      <c r="PC16" s="83"/>
      <c r="PD16" s="83"/>
      <c r="PE16" s="83"/>
      <c r="PF16" s="83"/>
      <c r="PG16" s="83"/>
      <c r="PH16" s="83"/>
      <c r="PI16" s="83"/>
      <c r="PJ16" s="83"/>
      <c r="PK16" s="83"/>
      <c r="PL16" s="83"/>
      <c r="PM16" s="83"/>
      <c r="PN16" s="83"/>
      <c r="PO16" s="83"/>
      <c r="PP16" s="83"/>
      <c r="PQ16" s="83"/>
      <c r="PR16" s="83"/>
      <c r="PS16" s="83"/>
      <c r="PT16" s="83"/>
      <c r="PU16" s="83"/>
      <c r="PV16" s="83"/>
      <c r="PW16" s="83"/>
      <c r="PX16" s="83"/>
      <c r="PY16" s="83"/>
      <c r="PZ16" s="83"/>
      <c r="QA16" s="83"/>
      <c r="QB16" s="83"/>
      <c r="QC16" s="83"/>
      <c r="QD16" s="83"/>
      <c r="QE16" s="83"/>
      <c r="QF16" s="83"/>
      <c r="QG16" s="83"/>
      <c r="QH16" s="83"/>
      <c r="QI16" s="83"/>
      <c r="QJ16" s="83"/>
      <c r="QK16" s="83"/>
      <c r="QL16" s="83"/>
      <c r="QM16" s="83"/>
      <c r="QN16" s="83"/>
      <c r="QO16" s="83"/>
      <c r="QP16" s="83"/>
      <c r="QQ16" s="83"/>
      <c r="QR16" s="83"/>
      <c r="QS16" s="83"/>
      <c r="QT16" s="83"/>
      <c r="QU16" s="83"/>
      <c r="QV16" s="83"/>
      <c r="QW16" s="83"/>
      <c r="QX16" s="83"/>
      <c r="QY16" s="83"/>
      <c r="QZ16" s="83"/>
      <c r="RA16" s="83"/>
      <c r="RB16" s="83"/>
      <c r="RC16" s="83"/>
      <c r="RD16" s="83"/>
      <c r="RE16" s="83"/>
      <c r="RF16" s="83"/>
      <c r="RG16" s="83"/>
      <c r="RH16" s="83"/>
      <c r="RI16" s="83"/>
      <c r="RJ16" s="83"/>
      <c r="RK16" s="83"/>
      <c r="RL16" s="83"/>
      <c r="RM16" s="83"/>
      <c r="RN16" s="83"/>
      <c r="RO16" s="83"/>
      <c r="RP16" s="83"/>
      <c r="RQ16" s="83"/>
      <c r="RR16" s="83"/>
      <c r="RS16" s="83"/>
      <c r="RT16" s="83"/>
      <c r="RU16" s="83"/>
      <c r="RV16" s="83"/>
      <c r="RW16" s="83"/>
      <c r="RX16" s="83"/>
      <c r="RY16" s="83"/>
      <c r="RZ16" s="83"/>
      <c r="SA16" s="83"/>
      <c r="SB16" s="83"/>
      <c r="SC16" s="83"/>
      <c r="SD16" s="83"/>
      <c r="SE16" s="83"/>
      <c r="SF16" s="83"/>
      <c r="SG16" s="83"/>
      <c r="SH16" s="83"/>
      <c r="SI16" s="83"/>
      <c r="SJ16" s="83"/>
      <c r="SK16" s="83"/>
      <c r="SL16" s="83"/>
      <c r="SM16" s="83"/>
      <c r="SN16" s="83"/>
      <c r="SO16" s="83"/>
      <c r="SP16" s="83"/>
      <c r="SQ16" s="83"/>
      <c r="SR16" s="83"/>
      <c r="SS16" s="83"/>
      <c r="ST16" s="83"/>
      <c r="SU16" s="83"/>
      <c r="SV16" s="83"/>
      <c r="SW16" s="83"/>
      <c r="SX16" s="83"/>
      <c r="SY16" s="83"/>
      <c r="SZ16" s="83"/>
      <c r="TA16" s="83"/>
      <c r="TB16" s="83"/>
      <c r="TC16" s="83"/>
      <c r="TD16" s="83"/>
      <c r="TE16" s="83"/>
      <c r="TF16" s="83"/>
      <c r="TG16" s="83"/>
      <c r="TH16" s="83"/>
      <c r="TI16" s="83"/>
      <c r="TJ16" s="83"/>
      <c r="TK16" s="83"/>
      <c r="TL16" s="83"/>
      <c r="TM16" s="83"/>
      <c r="TN16" s="83"/>
      <c r="TO16" s="83"/>
      <c r="TP16" s="83"/>
      <c r="TQ16" s="83"/>
      <c r="TR16" s="83"/>
      <c r="TS16" s="83"/>
      <c r="TT16" s="83"/>
      <c r="TU16" s="83"/>
      <c r="TV16" s="83"/>
      <c r="TW16" s="83"/>
      <c r="TX16" s="83"/>
      <c r="TY16" s="83"/>
      <c r="TZ16" s="83"/>
      <c r="UA16" s="83"/>
      <c r="UB16" s="83"/>
      <c r="UC16" s="83"/>
      <c r="UD16" s="83"/>
      <c r="UE16" s="83"/>
      <c r="UF16" s="83"/>
      <c r="UG16" s="83"/>
      <c r="UH16" s="83"/>
      <c r="UI16" s="83"/>
      <c r="UJ16" s="83"/>
      <c r="UK16" s="83"/>
      <c r="UL16" s="83"/>
      <c r="UM16" s="83"/>
      <c r="UN16" s="83"/>
      <c r="UO16" s="83"/>
      <c r="UP16" s="83"/>
      <c r="UQ16" s="83"/>
      <c r="UR16" s="83"/>
      <c r="US16" s="83"/>
      <c r="UT16" s="83"/>
      <c r="UU16" s="83"/>
      <c r="UV16" s="83"/>
      <c r="UW16" s="83"/>
      <c r="UX16" s="83"/>
      <c r="UY16" s="83"/>
      <c r="UZ16" s="83"/>
      <c r="VA16" s="83"/>
      <c r="VB16" s="83"/>
      <c r="VC16" s="83"/>
      <c r="VD16" s="83"/>
      <c r="VE16" s="83"/>
      <c r="VF16" s="83"/>
      <c r="VG16" s="83"/>
      <c r="VH16" s="83"/>
      <c r="VI16" s="83"/>
      <c r="VJ16" s="83"/>
      <c r="VK16" s="83"/>
      <c r="VL16" s="83"/>
      <c r="VM16" s="83"/>
      <c r="VN16" s="83"/>
      <c r="VO16" s="83"/>
      <c r="VP16" s="83"/>
      <c r="VQ16" s="83"/>
      <c r="VR16" s="83"/>
      <c r="VS16" s="83"/>
      <c r="VT16" s="83"/>
      <c r="VU16" s="83"/>
      <c r="VV16" s="83"/>
      <c r="VW16" s="83"/>
      <c r="VX16" s="83"/>
      <c r="VY16" s="83"/>
      <c r="VZ16" s="83"/>
      <c r="WA16" s="83"/>
      <c r="WB16" s="83"/>
      <c r="WC16" s="83"/>
      <c r="WD16" s="83"/>
      <c r="WE16" s="83"/>
      <c r="WF16" s="83"/>
      <c r="WG16" s="83"/>
      <c r="WH16" s="83"/>
      <c r="WI16" s="83"/>
      <c r="WJ16" s="83"/>
      <c r="WK16" s="83"/>
      <c r="WL16" s="83"/>
      <c r="WM16" s="83"/>
      <c r="WN16" s="83"/>
      <c r="WO16" s="83"/>
      <c r="WP16" s="83"/>
      <c r="WQ16" s="83"/>
      <c r="WR16" s="83"/>
      <c r="WS16" s="83"/>
      <c r="WT16" s="83"/>
      <c r="WU16" s="83"/>
      <c r="WV16" s="83"/>
      <c r="WW16" s="83"/>
      <c r="WX16" s="83"/>
      <c r="WY16" s="83"/>
      <c r="WZ16" s="83"/>
      <c r="XA16" s="83"/>
      <c r="XB16" s="83"/>
      <c r="XC16" s="83"/>
      <c r="XD16" s="83"/>
      <c r="XE16" s="83"/>
      <c r="XF16" s="83"/>
      <c r="XG16" s="83"/>
      <c r="XH16" s="83"/>
      <c r="XI16" s="83"/>
      <c r="XJ16" s="83"/>
      <c r="XK16" s="83"/>
      <c r="XL16" s="83"/>
      <c r="XM16" s="83"/>
      <c r="XN16" s="83"/>
      <c r="XO16" s="83"/>
      <c r="XP16" s="83"/>
      <c r="XQ16" s="83"/>
      <c r="XR16" s="83"/>
      <c r="XS16" s="83"/>
      <c r="XT16" s="83"/>
      <c r="XU16" s="83"/>
      <c r="XV16" s="83"/>
      <c r="XW16" s="83"/>
      <c r="XX16" s="83"/>
      <c r="XY16" s="83"/>
      <c r="XZ16" s="83"/>
      <c r="YA16" s="83"/>
      <c r="YB16" s="83"/>
      <c r="YC16" s="83"/>
      <c r="YD16" s="83"/>
      <c r="YE16" s="83"/>
      <c r="YF16" s="83"/>
      <c r="YG16" s="83"/>
      <c r="YH16" s="83"/>
      <c r="YI16" s="83"/>
      <c r="YJ16" s="83"/>
      <c r="YK16" s="83"/>
      <c r="YL16" s="83"/>
      <c r="YM16" s="83"/>
      <c r="YN16" s="83"/>
      <c r="YO16" s="83"/>
      <c r="YP16" s="83"/>
      <c r="YQ16" s="83"/>
      <c r="YR16" s="83"/>
      <c r="YS16" s="83"/>
      <c r="YT16" s="83"/>
      <c r="YU16" s="83"/>
      <c r="YV16" s="83"/>
      <c r="YW16" s="83"/>
      <c r="YX16" s="83"/>
      <c r="YY16" s="83"/>
      <c r="YZ16" s="83"/>
      <c r="ZA16" s="83"/>
      <c r="ZB16" s="83"/>
      <c r="ZC16" s="83"/>
      <c r="ZD16" s="83"/>
      <c r="ZE16" s="83"/>
      <c r="ZF16" s="83"/>
      <c r="ZG16" s="83"/>
      <c r="ZH16" s="83"/>
      <c r="ZI16" s="83"/>
      <c r="ZJ16" s="83"/>
      <c r="ZK16" s="83"/>
      <c r="ZL16" s="83"/>
      <c r="ZM16" s="83"/>
      <c r="ZN16" s="83"/>
      <c r="ZO16" s="83"/>
      <c r="ZP16" s="83"/>
      <c r="ZQ16" s="83"/>
      <c r="ZR16" s="83"/>
      <c r="ZS16" s="83"/>
      <c r="ZT16" s="83"/>
      <c r="ZU16" s="83"/>
      <c r="ZV16" s="83"/>
      <c r="ZW16" s="83"/>
      <c r="ZX16" s="83"/>
      <c r="ZY16" s="83"/>
      <c r="ZZ16" s="83"/>
      <c r="AAA16" s="83"/>
      <c r="AAB16" s="83"/>
      <c r="AAC16" s="83"/>
      <c r="AAD16" s="83"/>
      <c r="AAE16" s="83"/>
      <c r="AAF16" s="83"/>
      <c r="AAG16" s="83"/>
      <c r="AAH16" s="83"/>
      <c r="AAI16" s="83"/>
      <c r="AAJ16" s="83"/>
      <c r="AAK16" s="83"/>
      <c r="AAL16" s="83"/>
      <c r="AAM16" s="83"/>
      <c r="AAN16" s="83"/>
      <c r="AAO16" s="83"/>
      <c r="AAP16" s="83"/>
      <c r="AAQ16" s="83"/>
      <c r="AAR16" s="83"/>
      <c r="AAS16" s="83"/>
      <c r="AAT16" s="83"/>
      <c r="AAU16" s="83"/>
      <c r="AAV16" s="83"/>
      <c r="AAW16" s="83"/>
      <c r="AAX16" s="83"/>
      <c r="AAY16" s="83"/>
      <c r="AAZ16" s="83"/>
      <c r="ABA16" s="83"/>
      <c r="ABB16" s="83"/>
      <c r="ABC16" s="83"/>
      <c r="ABD16" s="83"/>
      <c r="ABE16" s="83"/>
      <c r="ABF16" s="83"/>
      <c r="ABG16" s="83"/>
      <c r="ABH16" s="83"/>
      <c r="ABI16" s="83"/>
      <c r="ABJ16" s="83"/>
      <c r="ABK16" s="83"/>
      <c r="ABL16" s="83"/>
      <c r="ABM16" s="83"/>
      <c r="ABN16" s="83"/>
      <c r="ABO16" s="83"/>
      <c r="ABP16" s="83"/>
      <c r="ABQ16" s="83"/>
      <c r="ABR16" s="83"/>
      <c r="ABS16" s="83"/>
      <c r="ABT16" s="83"/>
      <c r="ABU16" s="83"/>
      <c r="ABV16" s="83"/>
      <c r="ABW16" s="83"/>
      <c r="ABX16" s="83"/>
      <c r="ABY16" s="83"/>
      <c r="ABZ16" s="83"/>
      <c r="ACA16" s="83"/>
      <c r="ACB16" s="83"/>
      <c r="ACC16" s="83"/>
      <c r="ACD16" s="83"/>
      <c r="ACE16" s="83"/>
      <c r="ACF16" s="83"/>
      <c r="ACG16" s="83"/>
      <c r="ACH16" s="83"/>
      <c r="ACI16" s="83"/>
      <c r="ACJ16" s="83"/>
      <c r="ACK16" s="83"/>
      <c r="ACL16" s="83"/>
      <c r="ACM16" s="83"/>
      <c r="ACN16" s="83"/>
      <c r="ACO16" s="83"/>
      <c r="ACP16" s="83"/>
      <c r="ACQ16" s="83"/>
      <c r="ACR16" s="83"/>
      <c r="ACS16" s="83"/>
      <c r="ACT16" s="83"/>
      <c r="ACU16" s="83"/>
      <c r="ACV16" s="83"/>
      <c r="ACW16" s="83"/>
      <c r="ACX16" s="83"/>
      <c r="ACY16" s="83"/>
      <c r="ACZ16" s="83"/>
      <c r="ADA16" s="83"/>
      <c r="ADB16" s="83"/>
      <c r="ADC16" s="83"/>
      <c r="ADD16" s="83"/>
      <c r="ADE16" s="83"/>
      <c r="ADF16" s="83"/>
      <c r="ADG16" s="83"/>
      <c r="ADH16" s="83"/>
      <c r="ADI16" s="83"/>
      <c r="ADJ16" s="83"/>
      <c r="ADK16" s="83"/>
      <c r="ADL16" s="83"/>
      <c r="ADM16" s="83"/>
      <c r="ADN16" s="83"/>
      <c r="ADO16" s="83"/>
      <c r="ADP16" s="83"/>
      <c r="ADQ16" s="83"/>
      <c r="ADR16" s="83"/>
      <c r="ADS16" s="83"/>
      <c r="ADT16" s="83"/>
      <c r="ADU16" s="83"/>
      <c r="ADV16" s="83"/>
      <c r="ADW16" s="83"/>
      <c r="ADX16" s="83"/>
      <c r="ADY16" s="83"/>
      <c r="ADZ16" s="83"/>
      <c r="AEA16" s="83"/>
      <c r="AEB16" s="83"/>
      <c r="AEC16" s="83"/>
      <c r="AED16" s="83"/>
      <c r="AEE16" s="83"/>
      <c r="AEF16" s="83"/>
      <c r="AEG16" s="83"/>
      <c r="AEH16" s="83"/>
      <c r="AEI16" s="83"/>
      <c r="AEJ16" s="83"/>
      <c r="AEK16" s="83"/>
      <c r="AEL16" s="83"/>
      <c r="AEM16" s="83"/>
      <c r="AEN16" s="83"/>
      <c r="AEO16" s="83"/>
      <c r="AEP16" s="83"/>
      <c r="AEQ16" s="83"/>
      <c r="AER16" s="83"/>
      <c r="AES16" s="83"/>
      <c r="AET16" s="83"/>
      <c r="AEU16" s="83"/>
      <c r="AEV16" s="83"/>
      <c r="AEW16" s="83"/>
      <c r="AEX16" s="83"/>
      <c r="AEY16" s="83"/>
      <c r="AEZ16" s="83"/>
      <c r="AFA16" s="83"/>
      <c r="AFB16" s="83"/>
      <c r="AFC16" s="83"/>
      <c r="AFD16" s="83"/>
      <c r="AFE16" s="83"/>
      <c r="AFF16" s="83"/>
      <c r="AFG16" s="83"/>
      <c r="AFH16" s="83"/>
      <c r="AFI16" s="83"/>
      <c r="AFJ16" s="83"/>
      <c r="AFK16" s="83"/>
      <c r="AFL16" s="83"/>
      <c r="AFM16" s="83"/>
      <c r="AFN16" s="83"/>
      <c r="AFO16" s="83"/>
      <c r="AFP16" s="83"/>
      <c r="AFQ16" s="83"/>
      <c r="AFR16" s="83"/>
      <c r="AFS16" s="83"/>
      <c r="AFT16" s="83"/>
      <c r="AFU16" s="83"/>
      <c r="AFV16" s="83"/>
      <c r="AFW16" s="83"/>
      <c r="AFX16" s="83"/>
      <c r="AFY16" s="83"/>
      <c r="AFZ16" s="83"/>
      <c r="AGA16" s="83"/>
      <c r="AGB16" s="83"/>
      <c r="AGC16" s="83"/>
      <c r="AGD16" s="83"/>
      <c r="AGE16" s="83"/>
      <c r="AGF16" s="83"/>
      <c r="AGG16" s="83"/>
      <c r="AGH16" s="83"/>
      <c r="AGI16" s="83"/>
      <c r="AGJ16" s="83"/>
      <c r="AGK16" s="83"/>
      <c r="AGL16" s="83"/>
      <c r="AGM16" s="83"/>
      <c r="AGN16" s="83"/>
      <c r="AGO16" s="83"/>
      <c r="AGP16" s="83"/>
      <c r="AGQ16" s="83"/>
      <c r="AGR16" s="83"/>
      <c r="AGS16" s="83"/>
      <c r="AGT16" s="83"/>
      <c r="AGU16" s="83"/>
      <c r="AGV16" s="83"/>
      <c r="AGW16" s="83"/>
      <c r="AGX16" s="83"/>
      <c r="AGY16" s="83"/>
      <c r="AGZ16" s="83"/>
      <c r="AHA16" s="83"/>
      <c r="AHB16" s="83"/>
      <c r="AHC16" s="83"/>
      <c r="AHD16" s="83"/>
      <c r="AHE16" s="83"/>
      <c r="AHF16" s="83"/>
      <c r="AHG16" s="83"/>
      <c r="AHH16" s="83"/>
      <c r="AHI16" s="83"/>
      <c r="AHJ16" s="83"/>
      <c r="AHK16" s="83"/>
      <c r="AHL16" s="83"/>
      <c r="AHM16" s="83"/>
      <c r="AHN16" s="83"/>
      <c r="AHO16" s="83"/>
      <c r="AHP16" s="83"/>
      <c r="AHQ16" s="83"/>
      <c r="AHR16" s="83"/>
      <c r="AHS16" s="83"/>
      <c r="AHT16" s="83"/>
      <c r="AHU16" s="83"/>
      <c r="AHV16" s="83"/>
      <c r="AHW16" s="83"/>
      <c r="AHX16" s="83"/>
      <c r="AHY16" s="83"/>
      <c r="AHZ16" s="83"/>
      <c r="AIA16" s="83"/>
      <c r="AIB16" s="83"/>
      <c r="AIC16" s="83"/>
      <c r="AID16" s="83"/>
      <c r="AIE16" s="83"/>
      <c r="AIF16" s="83"/>
      <c r="AIG16" s="83"/>
      <c r="AIH16" s="83"/>
      <c r="AII16" s="83"/>
      <c r="AIJ16" s="83"/>
      <c r="AIK16" s="83"/>
      <c r="AIL16" s="83"/>
      <c r="AIM16" s="83"/>
      <c r="AIN16" s="83"/>
      <c r="AIO16" s="83"/>
      <c r="AIP16" s="83"/>
      <c r="AIQ16" s="83"/>
      <c r="AIR16" s="83"/>
      <c r="AIS16" s="83"/>
      <c r="AIT16" s="83"/>
      <c r="AIU16" s="83"/>
      <c r="AIV16" s="83"/>
      <c r="AIW16" s="83"/>
      <c r="AIX16" s="83"/>
      <c r="AIY16" s="83"/>
      <c r="AIZ16" s="83"/>
      <c r="AJA16" s="83"/>
      <c r="AJB16" s="83"/>
      <c r="AJC16" s="83"/>
      <c r="AJD16" s="83"/>
      <c r="AJE16" s="83"/>
      <c r="AJF16" s="83"/>
      <c r="AJG16" s="83"/>
      <c r="AJH16" s="83"/>
      <c r="AJI16" s="83"/>
      <c r="AJJ16" s="83"/>
      <c r="AJK16" s="83"/>
      <c r="AJL16" s="83"/>
      <c r="AJM16" s="83"/>
      <c r="AJN16" s="83"/>
      <c r="AJO16" s="83"/>
      <c r="AJP16" s="83"/>
      <c r="AJQ16" s="83"/>
      <c r="AJR16" s="83"/>
      <c r="AJS16" s="83"/>
      <c r="AJT16" s="83"/>
      <c r="AJU16" s="83"/>
      <c r="AJV16" s="83"/>
      <c r="AJW16" s="83"/>
      <c r="AJX16" s="83"/>
      <c r="AJY16" s="83"/>
      <c r="AJZ16" s="83"/>
      <c r="AKA16" s="83"/>
      <c r="AKB16" s="83"/>
      <c r="AKC16" s="83"/>
      <c r="AKD16" s="83"/>
      <c r="AKE16" s="83"/>
      <c r="AKF16" s="83"/>
      <c r="AKG16" s="83"/>
    </row>
    <row r="17" spans="1:969" ht="23.1" customHeight="1" x14ac:dyDescent="0.25">
      <c r="A17" s="151">
        <v>1</v>
      </c>
      <c r="B17" s="141" t="s">
        <v>41</v>
      </c>
      <c r="C17" s="157" t="s">
        <v>42</v>
      </c>
      <c r="D17" s="143" t="s">
        <v>267</v>
      </c>
      <c r="E17" s="152">
        <f>F17+G17+H17+I17+J17+K17+M17+N17+O17+P17+Q17+R17+S17+T17+U17+V17+W17+X17+Y17</f>
        <v>3048838.1439999999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4">
        <v>0</v>
      </c>
      <c r="L17" s="141">
        <v>0</v>
      </c>
      <c r="M17" s="154">
        <v>0</v>
      </c>
      <c r="N17" s="158">
        <v>2984960</v>
      </c>
      <c r="O17" s="153">
        <v>0</v>
      </c>
      <c r="P17" s="153">
        <v>0</v>
      </c>
      <c r="Q17" s="154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f>(F17+G17+H17+I17+J17+K17+M17+N17+O17+P17+Q17+R17+S17+T17)*2.14%</f>
        <v>63878.144000000008</v>
      </c>
      <c r="W17" s="154">
        <v>0</v>
      </c>
      <c r="X17" s="154">
        <v>0</v>
      </c>
      <c r="Y17" s="154">
        <v>0</v>
      </c>
      <c r="Z17" s="5"/>
      <c r="AA17" s="155"/>
      <c r="AB17" s="155"/>
    </row>
    <row r="18" spans="1:969" s="148" customFormat="1" ht="23.1" customHeight="1" x14ac:dyDescent="0.25">
      <c r="A18" s="375" t="s">
        <v>43</v>
      </c>
      <c r="B18" s="375"/>
      <c r="C18" s="375"/>
      <c r="D18" s="159" t="s">
        <v>31</v>
      </c>
      <c r="E18" s="149">
        <f t="shared" ref="E18:Y18" si="7">SUM(E19:E28)</f>
        <v>75855877.200000018</v>
      </c>
      <c r="F18" s="149">
        <f t="shared" si="7"/>
        <v>0</v>
      </c>
      <c r="G18" s="149">
        <f t="shared" si="7"/>
        <v>0</v>
      </c>
      <c r="H18" s="149">
        <f t="shared" si="7"/>
        <v>0</v>
      </c>
      <c r="I18" s="149">
        <f t="shared" si="7"/>
        <v>0</v>
      </c>
      <c r="J18" s="149">
        <f t="shared" si="7"/>
        <v>0</v>
      </c>
      <c r="K18" s="149">
        <f t="shared" si="7"/>
        <v>0</v>
      </c>
      <c r="L18" s="150">
        <f t="shared" si="7"/>
        <v>22</v>
      </c>
      <c r="M18" s="149">
        <f t="shared" si="7"/>
        <v>72798000</v>
      </c>
      <c r="N18" s="149">
        <f t="shared" si="7"/>
        <v>0</v>
      </c>
      <c r="O18" s="149">
        <f t="shared" si="7"/>
        <v>0</v>
      </c>
      <c r="P18" s="149">
        <f t="shared" si="7"/>
        <v>0</v>
      </c>
      <c r="Q18" s="149">
        <f t="shared" si="7"/>
        <v>0</v>
      </c>
      <c r="R18" s="149">
        <f t="shared" si="7"/>
        <v>0</v>
      </c>
      <c r="S18" s="149">
        <f t="shared" si="7"/>
        <v>0</v>
      </c>
      <c r="T18" s="149">
        <f t="shared" si="7"/>
        <v>0</v>
      </c>
      <c r="U18" s="149">
        <f t="shared" si="7"/>
        <v>1500000</v>
      </c>
      <c r="V18" s="149">
        <f t="shared" si="7"/>
        <v>1557877.2000000002</v>
      </c>
      <c r="W18" s="149">
        <f t="shared" si="7"/>
        <v>0</v>
      </c>
      <c r="X18" s="149">
        <f t="shared" si="7"/>
        <v>0</v>
      </c>
      <c r="Y18" s="149">
        <f t="shared" si="7"/>
        <v>0</v>
      </c>
      <c r="Z18" s="10"/>
      <c r="AA18" s="156"/>
      <c r="AB18" s="156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  <c r="IW18" s="83"/>
      <c r="IX18" s="83"/>
      <c r="IY18" s="83"/>
      <c r="IZ18" s="83"/>
      <c r="JA18" s="83"/>
      <c r="JB18" s="83"/>
      <c r="JC18" s="83"/>
      <c r="JD18" s="83"/>
      <c r="JE18" s="83"/>
      <c r="JF18" s="83"/>
      <c r="JG18" s="83"/>
      <c r="JH18" s="83"/>
      <c r="JI18" s="83"/>
      <c r="JJ18" s="83"/>
      <c r="JK18" s="83"/>
      <c r="JL18" s="83"/>
      <c r="JM18" s="83"/>
      <c r="JN18" s="83"/>
      <c r="JO18" s="83"/>
      <c r="JP18" s="83"/>
      <c r="JQ18" s="83"/>
      <c r="JR18" s="83"/>
      <c r="JS18" s="83"/>
      <c r="JT18" s="83"/>
      <c r="JU18" s="83"/>
      <c r="JV18" s="83"/>
      <c r="JW18" s="83"/>
      <c r="JX18" s="83"/>
      <c r="JY18" s="83"/>
      <c r="JZ18" s="83"/>
      <c r="KA18" s="83"/>
      <c r="KB18" s="83"/>
      <c r="KC18" s="83"/>
      <c r="KD18" s="83"/>
      <c r="KE18" s="83"/>
      <c r="KF18" s="83"/>
      <c r="KG18" s="83"/>
      <c r="KH18" s="83"/>
      <c r="KI18" s="83"/>
      <c r="KJ18" s="83"/>
      <c r="KK18" s="83"/>
      <c r="KL18" s="83"/>
      <c r="KM18" s="83"/>
      <c r="KN18" s="83"/>
      <c r="KO18" s="83"/>
      <c r="KP18" s="83"/>
      <c r="KQ18" s="83"/>
      <c r="KR18" s="83"/>
      <c r="KS18" s="83"/>
      <c r="KT18" s="83"/>
      <c r="KU18" s="83"/>
      <c r="KV18" s="83"/>
      <c r="KW18" s="83"/>
      <c r="KX18" s="83"/>
      <c r="KY18" s="83"/>
      <c r="KZ18" s="83"/>
      <c r="LA18" s="83"/>
      <c r="LB18" s="83"/>
      <c r="LC18" s="83"/>
      <c r="LD18" s="83"/>
      <c r="LE18" s="83"/>
      <c r="LF18" s="83"/>
      <c r="LG18" s="83"/>
      <c r="LH18" s="83"/>
      <c r="LI18" s="83"/>
      <c r="LJ18" s="83"/>
      <c r="LK18" s="83"/>
      <c r="LL18" s="83"/>
      <c r="LM18" s="83"/>
      <c r="LN18" s="83"/>
      <c r="LO18" s="83"/>
      <c r="LP18" s="83"/>
      <c r="LQ18" s="83"/>
      <c r="LR18" s="83"/>
      <c r="LS18" s="83"/>
      <c r="LT18" s="83"/>
      <c r="LU18" s="83"/>
      <c r="LV18" s="83"/>
      <c r="LW18" s="83"/>
      <c r="LX18" s="83"/>
      <c r="LY18" s="83"/>
      <c r="LZ18" s="83"/>
      <c r="MA18" s="83"/>
      <c r="MB18" s="83"/>
      <c r="MC18" s="83"/>
      <c r="MD18" s="83"/>
      <c r="ME18" s="83"/>
      <c r="MF18" s="83"/>
      <c r="MG18" s="83"/>
      <c r="MH18" s="83"/>
      <c r="MI18" s="83"/>
      <c r="MJ18" s="83"/>
      <c r="MK18" s="83"/>
      <c r="ML18" s="83"/>
      <c r="MM18" s="83"/>
      <c r="MN18" s="83"/>
      <c r="MO18" s="83"/>
      <c r="MP18" s="83"/>
      <c r="MQ18" s="83"/>
      <c r="MR18" s="83"/>
      <c r="MS18" s="83"/>
      <c r="MT18" s="83"/>
      <c r="MU18" s="83"/>
      <c r="MV18" s="83"/>
      <c r="MW18" s="83"/>
      <c r="MX18" s="83"/>
      <c r="MY18" s="83"/>
      <c r="MZ18" s="83"/>
      <c r="NA18" s="83"/>
      <c r="NB18" s="83"/>
      <c r="NC18" s="83"/>
      <c r="ND18" s="83"/>
      <c r="NE18" s="83"/>
      <c r="NF18" s="83"/>
      <c r="NG18" s="83"/>
      <c r="NH18" s="83"/>
      <c r="NI18" s="83"/>
      <c r="NJ18" s="83"/>
      <c r="NK18" s="83"/>
      <c r="NL18" s="83"/>
      <c r="NM18" s="83"/>
      <c r="NN18" s="83"/>
      <c r="NO18" s="83"/>
      <c r="NP18" s="83"/>
      <c r="NQ18" s="83"/>
      <c r="NR18" s="83"/>
      <c r="NS18" s="83"/>
      <c r="NT18" s="83"/>
      <c r="NU18" s="83"/>
      <c r="NV18" s="83"/>
      <c r="NW18" s="83"/>
      <c r="NX18" s="83"/>
      <c r="NY18" s="83"/>
      <c r="NZ18" s="83"/>
      <c r="OA18" s="83"/>
      <c r="OB18" s="83"/>
      <c r="OC18" s="83"/>
      <c r="OD18" s="83"/>
      <c r="OE18" s="83"/>
      <c r="OF18" s="83"/>
      <c r="OG18" s="83"/>
      <c r="OH18" s="83"/>
      <c r="OI18" s="83"/>
      <c r="OJ18" s="83"/>
      <c r="OK18" s="83"/>
      <c r="OL18" s="83"/>
      <c r="OM18" s="83"/>
      <c r="ON18" s="83"/>
      <c r="OO18" s="83"/>
      <c r="OP18" s="83"/>
      <c r="OQ18" s="83"/>
      <c r="OR18" s="83"/>
      <c r="OS18" s="83"/>
      <c r="OT18" s="83"/>
      <c r="OU18" s="83"/>
      <c r="OV18" s="83"/>
      <c r="OW18" s="83"/>
      <c r="OX18" s="83"/>
      <c r="OY18" s="83"/>
      <c r="OZ18" s="83"/>
      <c r="PA18" s="83"/>
      <c r="PB18" s="83"/>
      <c r="PC18" s="83"/>
      <c r="PD18" s="83"/>
      <c r="PE18" s="83"/>
      <c r="PF18" s="83"/>
      <c r="PG18" s="83"/>
      <c r="PH18" s="83"/>
      <c r="PI18" s="83"/>
      <c r="PJ18" s="83"/>
      <c r="PK18" s="83"/>
      <c r="PL18" s="83"/>
      <c r="PM18" s="83"/>
      <c r="PN18" s="83"/>
      <c r="PO18" s="83"/>
      <c r="PP18" s="83"/>
      <c r="PQ18" s="83"/>
      <c r="PR18" s="83"/>
      <c r="PS18" s="83"/>
      <c r="PT18" s="83"/>
      <c r="PU18" s="83"/>
      <c r="PV18" s="83"/>
      <c r="PW18" s="83"/>
      <c r="PX18" s="83"/>
      <c r="PY18" s="83"/>
      <c r="PZ18" s="83"/>
      <c r="QA18" s="83"/>
      <c r="QB18" s="83"/>
      <c r="QC18" s="83"/>
      <c r="QD18" s="83"/>
      <c r="QE18" s="83"/>
      <c r="QF18" s="83"/>
      <c r="QG18" s="83"/>
      <c r="QH18" s="83"/>
      <c r="QI18" s="83"/>
      <c r="QJ18" s="83"/>
      <c r="QK18" s="83"/>
      <c r="QL18" s="83"/>
      <c r="QM18" s="83"/>
      <c r="QN18" s="83"/>
      <c r="QO18" s="83"/>
      <c r="QP18" s="83"/>
      <c r="QQ18" s="83"/>
      <c r="QR18" s="83"/>
      <c r="QS18" s="83"/>
      <c r="QT18" s="83"/>
      <c r="QU18" s="83"/>
      <c r="QV18" s="83"/>
      <c r="QW18" s="83"/>
      <c r="QX18" s="83"/>
      <c r="QY18" s="83"/>
      <c r="QZ18" s="83"/>
      <c r="RA18" s="83"/>
      <c r="RB18" s="83"/>
      <c r="RC18" s="83"/>
      <c r="RD18" s="83"/>
      <c r="RE18" s="83"/>
      <c r="RF18" s="83"/>
      <c r="RG18" s="83"/>
      <c r="RH18" s="83"/>
      <c r="RI18" s="83"/>
      <c r="RJ18" s="83"/>
      <c r="RK18" s="83"/>
      <c r="RL18" s="83"/>
      <c r="RM18" s="83"/>
      <c r="RN18" s="83"/>
      <c r="RO18" s="83"/>
      <c r="RP18" s="83"/>
      <c r="RQ18" s="83"/>
      <c r="RR18" s="83"/>
      <c r="RS18" s="83"/>
      <c r="RT18" s="83"/>
      <c r="RU18" s="83"/>
      <c r="RV18" s="83"/>
      <c r="RW18" s="83"/>
      <c r="RX18" s="83"/>
      <c r="RY18" s="83"/>
      <c r="RZ18" s="83"/>
      <c r="SA18" s="83"/>
      <c r="SB18" s="83"/>
      <c r="SC18" s="83"/>
      <c r="SD18" s="83"/>
      <c r="SE18" s="83"/>
      <c r="SF18" s="83"/>
      <c r="SG18" s="83"/>
      <c r="SH18" s="83"/>
      <c r="SI18" s="83"/>
      <c r="SJ18" s="83"/>
      <c r="SK18" s="83"/>
      <c r="SL18" s="83"/>
      <c r="SM18" s="83"/>
      <c r="SN18" s="83"/>
      <c r="SO18" s="83"/>
      <c r="SP18" s="83"/>
      <c r="SQ18" s="83"/>
      <c r="SR18" s="83"/>
      <c r="SS18" s="83"/>
      <c r="ST18" s="83"/>
      <c r="SU18" s="83"/>
      <c r="SV18" s="83"/>
      <c r="SW18" s="83"/>
      <c r="SX18" s="83"/>
      <c r="SY18" s="83"/>
      <c r="SZ18" s="83"/>
      <c r="TA18" s="83"/>
      <c r="TB18" s="83"/>
      <c r="TC18" s="83"/>
      <c r="TD18" s="83"/>
      <c r="TE18" s="83"/>
      <c r="TF18" s="83"/>
      <c r="TG18" s="83"/>
      <c r="TH18" s="83"/>
      <c r="TI18" s="83"/>
      <c r="TJ18" s="83"/>
      <c r="TK18" s="83"/>
      <c r="TL18" s="83"/>
      <c r="TM18" s="83"/>
      <c r="TN18" s="83"/>
      <c r="TO18" s="83"/>
      <c r="TP18" s="83"/>
      <c r="TQ18" s="83"/>
      <c r="TR18" s="83"/>
      <c r="TS18" s="83"/>
      <c r="TT18" s="83"/>
      <c r="TU18" s="83"/>
      <c r="TV18" s="83"/>
      <c r="TW18" s="83"/>
      <c r="TX18" s="83"/>
      <c r="TY18" s="83"/>
      <c r="TZ18" s="83"/>
      <c r="UA18" s="83"/>
      <c r="UB18" s="83"/>
      <c r="UC18" s="83"/>
      <c r="UD18" s="83"/>
      <c r="UE18" s="83"/>
      <c r="UF18" s="83"/>
      <c r="UG18" s="83"/>
      <c r="UH18" s="83"/>
      <c r="UI18" s="83"/>
      <c r="UJ18" s="83"/>
      <c r="UK18" s="83"/>
      <c r="UL18" s="83"/>
      <c r="UM18" s="83"/>
      <c r="UN18" s="83"/>
      <c r="UO18" s="83"/>
      <c r="UP18" s="83"/>
      <c r="UQ18" s="83"/>
      <c r="UR18" s="83"/>
      <c r="US18" s="83"/>
      <c r="UT18" s="83"/>
      <c r="UU18" s="83"/>
      <c r="UV18" s="83"/>
      <c r="UW18" s="83"/>
      <c r="UX18" s="83"/>
      <c r="UY18" s="83"/>
      <c r="UZ18" s="83"/>
      <c r="VA18" s="83"/>
      <c r="VB18" s="83"/>
      <c r="VC18" s="83"/>
      <c r="VD18" s="83"/>
      <c r="VE18" s="83"/>
      <c r="VF18" s="83"/>
      <c r="VG18" s="83"/>
      <c r="VH18" s="83"/>
      <c r="VI18" s="83"/>
      <c r="VJ18" s="83"/>
      <c r="VK18" s="83"/>
      <c r="VL18" s="83"/>
      <c r="VM18" s="83"/>
      <c r="VN18" s="83"/>
      <c r="VO18" s="83"/>
      <c r="VP18" s="83"/>
      <c r="VQ18" s="83"/>
      <c r="VR18" s="83"/>
      <c r="VS18" s="83"/>
      <c r="VT18" s="83"/>
      <c r="VU18" s="83"/>
      <c r="VV18" s="83"/>
      <c r="VW18" s="83"/>
      <c r="VX18" s="83"/>
      <c r="VY18" s="83"/>
      <c r="VZ18" s="83"/>
      <c r="WA18" s="83"/>
      <c r="WB18" s="83"/>
      <c r="WC18" s="83"/>
      <c r="WD18" s="83"/>
      <c r="WE18" s="83"/>
      <c r="WF18" s="83"/>
      <c r="WG18" s="83"/>
      <c r="WH18" s="83"/>
      <c r="WI18" s="83"/>
      <c r="WJ18" s="83"/>
      <c r="WK18" s="83"/>
      <c r="WL18" s="83"/>
      <c r="WM18" s="83"/>
      <c r="WN18" s="83"/>
      <c r="WO18" s="83"/>
      <c r="WP18" s="83"/>
      <c r="WQ18" s="83"/>
      <c r="WR18" s="83"/>
      <c r="WS18" s="83"/>
      <c r="WT18" s="83"/>
      <c r="WU18" s="83"/>
      <c r="WV18" s="83"/>
      <c r="WW18" s="83"/>
      <c r="WX18" s="83"/>
      <c r="WY18" s="83"/>
      <c r="WZ18" s="83"/>
      <c r="XA18" s="83"/>
      <c r="XB18" s="83"/>
      <c r="XC18" s="83"/>
      <c r="XD18" s="83"/>
      <c r="XE18" s="83"/>
      <c r="XF18" s="83"/>
      <c r="XG18" s="83"/>
      <c r="XH18" s="83"/>
      <c r="XI18" s="83"/>
      <c r="XJ18" s="83"/>
      <c r="XK18" s="83"/>
      <c r="XL18" s="83"/>
      <c r="XM18" s="83"/>
      <c r="XN18" s="83"/>
      <c r="XO18" s="83"/>
      <c r="XP18" s="83"/>
      <c r="XQ18" s="83"/>
      <c r="XR18" s="83"/>
      <c r="XS18" s="83"/>
      <c r="XT18" s="83"/>
      <c r="XU18" s="83"/>
      <c r="XV18" s="83"/>
      <c r="XW18" s="83"/>
      <c r="XX18" s="83"/>
      <c r="XY18" s="83"/>
      <c r="XZ18" s="83"/>
      <c r="YA18" s="83"/>
      <c r="YB18" s="83"/>
      <c r="YC18" s="83"/>
      <c r="YD18" s="83"/>
      <c r="YE18" s="83"/>
      <c r="YF18" s="83"/>
      <c r="YG18" s="83"/>
      <c r="YH18" s="83"/>
      <c r="YI18" s="83"/>
      <c r="YJ18" s="83"/>
      <c r="YK18" s="83"/>
      <c r="YL18" s="83"/>
      <c r="YM18" s="83"/>
      <c r="YN18" s="83"/>
      <c r="YO18" s="83"/>
      <c r="YP18" s="83"/>
      <c r="YQ18" s="83"/>
      <c r="YR18" s="83"/>
      <c r="YS18" s="83"/>
      <c r="YT18" s="83"/>
      <c r="YU18" s="83"/>
      <c r="YV18" s="83"/>
      <c r="YW18" s="83"/>
      <c r="YX18" s="83"/>
      <c r="YY18" s="83"/>
      <c r="YZ18" s="83"/>
      <c r="ZA18" s="83"/>
      <c r="ZB18" s="83"/>
      <c r="ZC18" s="83"/>
      <c r="ZD18" s="83"/>
      <c r="ZE18" s="83"/>
      <c r="ZF18" s="83"/>
      <c r="ZG18" s="83"/>
      <c r="ZH18" s="83"/>
      <c r="ZI18" s="83"/>
      <c r="ZJ18" s="83"/>
      <c r="ZK18" s="83"/>
      <c r="ZL18" s="83"/>
      <c r="ZM18" s="83"/>
      <c r="ZN18" s="83"/>
      <c r="ZO18" s="83"/>
      <c r="ZP18" s="83"/>
      <c r="ZQ18" s="83"/>
      <c r="ZR18" s="83"/>
      <c r="ZS18" s="83"/>
      <c r="ZT18" s="83"/>
      <c r="ZU18" s="83"/>
      <c r="ZV18" s="83"/>
      <c r="ZW18" s="83"/>
      <c r="ZX18" s="83"/>
      <c r="ZY18" s="83"/>
      <c r="ZZ18" s="83"/>
      <c r="AAA18" s="83"/>
      <c r="AAB18" s="83"/>
      <c r="AAC18" s="83"/>
      <c r="AAD18" s="83"/>
      <c r="AAE18" s="83"/>
      <c r="AAF18" s="83"/>
      <c r="AAG18" s="83"/>
      <c r="AAH18" s="83"/>
      <c r="AAI18" s="83"/>
      <c r="AAJ18" s="83"/>
      <c r="AAK18" s="83"/>
      <c r="AAL18" s="83"/>
      <c r="AAM18" s="83"/>
      <c r="AAN18" s="83"/>
      <c r="AAO18" s="83"/>
      <c r="AAP18" s="83"/>
      <c r="AAQ18" s="83"/>
      <c r="AAR18" s="83"/>
      <c r="AAS18" s="83"/>
      <c r="AAT18" s="83"/>
      <c r="AAU18" s="83"/>
      <c r="AAV18" s="83"/>
      <c r="AAW18" s="83"/>
      <c r="AAX18" s="83"/>
      <c r="AAY18" s="83"/>
      <c r="AAZ18" s="83"/>
      <c r="ABA18" s="83"/>
      <c r="ABB18" s="83"/>
      <c r="ABC18" s="83"/>
      <c r="ABD18" s="83"/>
      <c r="ABE18" s="83"/>
      <c r="ABF18" s="83"/>
      <c r="ABG18" s="83"/>
      <c r="ABH18" s="83"/>
      <c r="ABI18" s="83"/>
      <c r="ABJ18" s="83"/>
      <c r="ABK18" s="83"/>
      <c r="ABL18" s="83"/>
      <c r="ABM18" s="83"/>
      <c r="ABN18" s="83"/>
      <c r="ABO18" s="83"/>
      <c r="ABP18" s="83"/>
      <c r="ABQ18" s="83"/>
      <c r="ABR18" s="83"/>
      <c r="ABS18" s="83"/>
      <c r="ABT18" s="83"/>
      <c r="ABU18" s="83"/>
      <c r="ABV18" s="83"/>
      <c r="ABW18" s="83"/>
      <c r="ABX18" s="83"/>
      <c r="ABY18" s="83"/>
      <c r="ABZ18" s="83"/>
      <c r="ACA18" s="83"/>
      <c r="ACB18" s="83"/>
      <c r="ACC18" s="83"/>
      <c r="ACD18" s="83"/>
      <c r="ACE18" s="83"/>
      <c r="ACF18" s="83"/>
      <c r="ACG18" s="83"/>
      <c r="ACH18" s="83"/>
      <c r="ACI18" s="83"/>
      <c r="ACJ18" s="83"/>
      <c r="ACK18" s="83"/>
      <c r="ACL18" s="83"/>
      <c r="ACM18" s="83"/>
      <c r="ACN18" s="83"/>
      <c r="ACO18" s="83"/>
      <c r="ACP18" s="83"/>
      <c r="ACQ18" s="83"/>
      <c r="ACR18" s="83"/>
      <c r="ACS18" s="83"/>
      <c r="ACT18" s="83"/>
      <c r="ACU18" s="83"/>
      <c r="ACV18" s="83"/>
      <c r="ACW18" s="83"/>
      <c r="ACX18" s="83"/>
      <c r="ACY18" s="83"/>
      <c r="ACZ18" s="83"/>
      <c r="ADA18" s="83"/>
      <c r="ADB18" s="83"/>
      <c r="ADC18" s="83"/>
      <c r="ADD18" s="83"/>
      <c r="ADE18" s="83"/>
      <c r="ADF18" s="83"/>
      <c r="ADG18" s="83"/>
      <c r="ADH18" s="83"/>
      <c r="ADI18" s="83"/>
      <c r="ADJ18" s="83"/>
      <c r="ADK18" s="83"/>
      <c r="ADL18" s="83"/>
      <c r="ADM18" s="83"/>
      <c r="ADN18" s="83"/>
      <c r="ADO18" s="83"/>
      <c r="ADP18" s="83"/>
      <c r="ADQ18" s="83"/>
      <c r="ADR18" s="83"/>
      <c r="ADS18" s="83"/>
      <c r="ADT18" s="83"/>
      <c r="ADU18" s="83"/>
      <c r="ADV18" s="83"/>
      <c r="ADW18" s="83"/>
      <c r="ADX18" s="83"/>
      <c r="ADY18" s="83"/>
      <c r="ADZ18" s="83"/>
      <c r="AEA18" s="83"/>
      <c r="AEB18" s="83"/>
      <c r="AEC18" s="83"/>
      <c r="AED18" s="83"/>
      <c r="AEE18" s="83"/>
      <c r="AEF18" s="83"/>
      <c r="AEG18" s="83"/>
      <c r="AEH18" s="83"/>
      <c r="AEI18" s="83"/>
      <c r="AEJ18" s="83"/>
      <c r="AEK18" s="83"/>
      <c r="AEL18" s="83"/>
      <c r="AEM18" s="83"/>
      <c r="AEN18" s="83"/>
      <c r="AEO18" s="83"/>
      <c r="AEP18" s="83"/>
      <c r="AEQ18" s="83"/>
      <c r="AER18" s="83"/>
      <c r="AES18" s="83"/>
      <c r="AET18" s="83"/>
      <c r="AEU18" s="83"/>
      <c r="AEV18" s="83"/>
      <c r="AEW18" s="83"/>
      <c r="AEX18" s="83"/>
      <c r="AEY18" s="83"/>
      <c r="AEZ18" s="83"/>
      <c r="AFA18" s="83"/>
      <c r="AFB18" s="83"/>
      <c r="AFC18" s="83"/>
      <c r="AFD18" s="83"/>
      <c r="AFE18" s="83"/>
      <c r="AFF18" s="83"/>
      <c r="AFG18" s="83"/>
      <c r="AFH18" s="83"/>
      <c r="AFI18" s="83"/>
      <c r="AFJ18" s="83"/>
      <c r="AFK18" s="83"/>
      <c r="AFL18" s="83"/>
      <c r="AFM18" s="83"/>
      <c r="AFN18" s="83"/>
      <c r="AFO18" s="83"/>
      <c r="AFP18" s="83"/>
      <c r="AFQ18" s="83"/>
      <c r="AFR18" s="83"/>
      <c r="AFS18" s="83"/>
      <c r="AFT18" s="83"/>
      <c r="AFU18" s="83"/>
      <c r="AFV18" s="83"/>
      <c r="AFW18" s="83"/>
      <c r="AFX18" s="83"/>
      <c r="AFY18" s="83"/>
      <c r="AFZ18" s="83"/>
      <c r="AGA18" s="83"/>
      <c r="AGB18" s="83"/>
      <c r="AGC18" s="83"/>
      <c r="AGD18" s="83"/>
      <c r="AGE18" s="83"/>
      <c r="AGF18" s="83"/>
      <c r="AGG18" s="83"/>
      <c r="AGH18" s="83"/>
      <c r="AGI18" s="83"/>
      <c r="AGJ18" s="83"/>
      <c r="AGK18" s="83"/>
      <c r="AGL18" s="83"/>
      <c r="AGM18" s="83"/>
      <c r="AGN18" s="83"/>
      <c r="AGO18" s="83"/>
      <c r="AGP18" s="83"/>
      <c r="AGQ18" s="83"/>
      <c r="AGR18" s="83"/>
      <c r="AGS18" s="83"/>
      <c r="AGT18" s="83"/>
      <c r="AGU18" s="83"/>
      <c r="AGV18" s="83"/>
      <c r="AGW18" s="83"/>
      <c r="AGX18" s="83"/>
      <c r="AGY18" s="83"/>
      <c r="AGZ18" s="83"/>
      <c r="AHA18" s="83"/>
      <c r="AHB18" s="83"/>
      <c r="AHC18" s="83"/>
      <c r="AHD18" s="83"/>
      <c r="AHE18" s="83"/>
      <c r="AHF18" s="83"/>
      <c r="AHG18" s="83"/>
      <c r="AHH18" s="83"/>
      <c r="AHI18" s="83"/>
      <c r="AHJ18" s="83"/>
      <c r="AHK18" s="83"/>
      <c r="AHL18" s="83"/>
      <c r="AHM18" s="83"/>
      <c r="AHN18" s="83"/>
      <c r="AHO18" s="83"/>
      <c r="AHP18" s="83"/>
      <c r="AHQ18" s="83"/>
      <c r="AHR18" s="83"/>
      <c r="AHS18" s="83"/>
      <c r="AHT18" s="83"/>
      <c r="AHU18" s="83"/>
      <c r="AHV18" s="83"/>
      <c r="AHW18" s="83"/>
      <c r="AHX18" s="83"/>
      <c r="AHY18" s="83"/>
      <c r="AHZ18" s="83"/>
      <c r="AIA18" s="83"/>
      <c r="AIB18" s="83"/>
      <c r="AIC18" s="83"/>
      <c r="AID18" s="83"/>
      <c r="AIE18" s="83"/>
      <c r="AIF18" s="83"/>
      <c r="AIG18" s="83"/>
      <c r="AIH18" s="83"/>
      <c r="AII18" s="83"/>
      <c r="AIJ18" s="83"/>
      <c r="AIK18" s="83"/>
      <c r="AIL18" s="83"/>
      <c r="AIM18" s="83"/>
      <c r="AIN18" s="83"/>
      <c r="AIO18" s="83"/>
      <c r="AIP18" s="83"/>
      <c r="AIQ18" s="83"/>
      <c r="AIR18" s="83"/>
      <c r="AIS18" s="83"/>
      <c r="AIT18" s="83"/>
      <c r="AIU18" s="83"/>
      <c r="AIV18" s="83"/>
      <c r="AIW18" s="83"/>
      <c r="AIX18" s="83"/>
      <c r="AIY18" s="83"/>
      <c r="AIZ18" s="83"/>
      <c r="AJA18" s="83"/>
      <c r="AJB18" s="83"/>
      <c r="AJC18" s="83"/>
      <c r="AJD18" s="83"/>
      <c r="AJE18" s="83"/>
      <c r="AJF18" s="83"/>
      <c r="AJG18" s="83"/>
      <c r="AJH18" s="83"/>
      <c r="AJI18" s="83"/>
      <c r="AJJ18" s="83"/>
      <c r="AJK18" s="83"/>
      <c r="AJL18" s="83"/>
      <c r="AJM18" s="83"/>
      <c r="AJN18" s="83"/>
      <c r="AJO18" s="83"/>
      <c r="AJP18" s="83"/>
      <c r="AJQ18" s="83"/>
      <c r="AJR18" s="83"/>
      <c r="AJS18" s="83"/>
      <c r="AJT18" s="83"/>
      <c r="AJU18" s="83"/>
      <c r="AJV18" s="83"/>
      <c r="AJW18" s="83"/>
      <c r="AJX18" s="83"/>
      <c r="AJY18" s="83"/>
      <c r="AJZ18" s="83"/>
      <c r="AKA18" s="83"/>
      <c r="AKB18" s="83"/>
      <c r="AKC18" s="83"/>
      <c r="AKD18" s="83"/>
      <c r="AKE18" s="83"/>
      <c r="AKF18" s="83"/>
      <c r="AKG18" s="83"/>
    </row>
    <row r="19" spans="1:969" s="113" customFormat="1" ht="23.1" customHeight="1" x14ac:dyDescent="0.25">
      <c r="A19" s="160">
        <v>1</v>
      </c>
      <c r="B19" s="160" t="s">
        <v>270</v>
      </c>
      <c r="C19" s="160" t="s">
        <v>310</v>
      </c>
      <c r="D19" s="160" t="s">
        <v>267</v>
      </c>
      <c r="E19" s="161">
        <f t="shared" ref="E19:E28" si="8">F19+G19+H19+I19+J19+K19+M19+N19+O19+P19+Q19+R19+S19+T19+U19+V19+W19+X19+Y19</f>
        <v>13669250.4</v>
      </c>
      <c r="F19" s="161">
        <v>0</v>
      </c>
      <c r="G19" s="161">
        <v>0</v>
      </c>
      <c r="H19" s="162">
        <v>0</v>
      </c>
      <c r="I19" s="162">
        <v>0</v>
      </c>
      <c r="J19" s="162">
        <v>0</v>
      </c>
      <c r="K19" s="162">
        <v>0</v>
      </c>
      <c r="L19" s="163">
        <v>4</v>
      </c>
      <c r="M19" s="162">
        <f t="shared" ref="M19:M28" si="9">3309000*L19</f>
        <v>13236000</v>
      </c>
      <c r="N19" s="161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53">
        <v>150000</v>
      </c>
      <c r="V19" s="161">
        <f t="shared" ref="V19:V28" si="10">(F19+G19+H19+I19+J19+K19+M19+N19+O19+P19+Q19+R19+S19+T19)*2.14%</f>
        <v>283250.40000000002</v>
      </c>
      <c r="W19" s="161">
        <v>0</v>
      </c>
      <c r="X19" s="161">
        <v>0</v>
      </c>
      <c r="Y19" s="161">
        <v>0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</row>
    <row r="20" spans="1:969" s="113" customFormat="1" ht="23.1" customHeight="1" x14ac:dyDescent="0.25">
      <c r="A20" s="160">
        <f t="shared" ref="A20:A83" si="11">A19+1</f>
        <v>2</v>
      </c>
      <c r="B20" s="160" t="s">
        <v>270</v>
      </c>
      <c r="C20" s="160" t="s">
        <v>311</v>
      </c>
      <c r="D20" s="160" t="s">
        <v>267</v>
      </c>
      <c r="E20" s="161">
        <f t="shared" si="8"/>
        <v>6909625.2000000002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3">
        <v>2</v>
      </c>
      <c r="M20" s="162">
        <f t="shared" si="9"/>
        <v>6618000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53">
        <v>150000</v>
      </c>
      <c r="V20" s="161">
        <f t="shared" si="10"/>
        <v>141625.20000000001</v>
      </c>
      <c r="W20" s="161">
        <v>0</v>
      </c>
      <c r="X20" s="161">
        <v>0</v>
      </c>
      <c r="Y20" s="161">
        <v>0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</row>
    <row r="21" spans="1:969" s="113" customFormat="1" ht="23.1" customHeight="1" x14ac:dyDescent="0.25">
      <c r="A21" s="160">
        <f t="shared" si="11"/>
        <v>3</v>
      </c>
      <c r="B21" s="160" t="s">
        <v>270</v>
      </c>
      <c r="C21" s="160" t="s">
        <v>312</v>
      </c>
      <c r="D21" s="160" t="s">
        <v>267</v>
      </c>
      <c r="E21" s="161">
        <f t="shared" si="8"/>
        <v>6909625.2000000002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0">
        <v>2</v>
      </c>
      <c r="M21" s="161">
        <f t="shared" si="9"/>
        <v>6618000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53">
        <v>150000</v>
      </c>
      <c r="V21" s="161">
        <f t="shared" si="10"/>
        <v>141625.20000000001</v>
      </c>
      <c r="W21" s="161">
        <v>0</v>
      </c>
      <c r="X21" s="161">
        <v>0</v>
      </c>
      <c r="Y21" s="161">
        <v>0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</row>
    <row r="22" spans="1:969" s="113" customFormat="1" ht="23.1" customHeight="1" x14ac:dyDescent="0.25">
      <c r="A22" s="160">
        <f t="shared" si="11"/>
        <v>4</v>
      </c>
      <c r="B22" s="160" t="s">
        <v>270</v>
      </c>
      <c r="C22" s="160" t="s">
        <v>313</v>
      </c>
      <c r="D22" s="160" t="s">
        <v>267</v>
      </c>
      <c r="E22" s="161">
        <f t="shared" si="8"/>
        <v>13669250.4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0">
        <v>4</v>
      </c>
      <c r="M22" s="162">
        <f t="shared" si="9"/>
        <v>13236000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150000</v>
      </c>
      <c r="V22" s="161">
        <f t="shared" si="10"/>
        <v>283250.40000000002</v>
      </c>
      <c r="W22" s="161">
        <v>0</v>
      </c>
      <c r="X22" s="161">
        <v>0</v>
      </c>
      <c r="Y22" s="161">
        <v>0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</row>
    <row r="23" spans="1:969" s="113" customFormat="1" ht="23.1" customHeight="1" x14ac:dyDescent="0.25">
      <c r="A23" s="160">
        <f t="shared" si="11"/>
        <v>5</v>
      </c>
      <c r="B23" s="160" t="s">
        <v>270</v>
      </c>
      <c r="C23" s="160" t="s">
        <v>314</v>
      </c>
      <c r="D23" s="160" t="s">
        <v>267</v>
      </c>
      <c r="E23" s="161">
        <f t="shared" si="8"/>
        <v>3529812.6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0">
        <v>1</v>
      </c>
      <c r="M23" s="162">
        <f t="shared" si="9"/>
        <v>3309000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150000</v>
      </c>
      <c r="V23" s="161">
        <f t="shared" si="10"/>
        <v>70812.600000000006</v>
      </c>
      <c r="W23" s="161">
        <v>0</v>
      </c>
      <c r="X23" s="161">
        <v>0</v>
      </c>
      <c r="Y23" s="161">
        <v>0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</row>
    <row r="24" spans="1:969" s="113" customFormat="1" ht="23.1" customHeight="1" x14ac:dyDescent="0.25">
      <c r="A24" s="160">
        <v>6</v>
      </c>
      <c r="B24" s="160" t="s">
        <v>270</v>
      </c>
      <c r="C24" s="160" t="s">
        <v>315</v>
      </c>
      <c r="D24" s="160" t="s">
        <v>267</v>
      </c>
      <c r="E24" s="161">
        <f t="shared" si="8"/>
        <v>3529812.6</v>
      </c>
      <c r="F24" s="153">
        <v>0</v>
      </c>
      <c r="G24" s="153">
        <v>0</v>
      </c>
      <c r="H24" s="161">
        <v>0</v>
      </c>
      <c r="I24" s="153">
        <v>0</v>
      </c>
      <c r="J24" s="153">
        <v>0</v>
      </c>
      <c r="K24" s="153">
        <v>0</v>
      </c>
      <c r="L24" s="160">
        <v>1</v>
      </c>
      <c r="M24" s="162">
        <f t="shared" si="9"/>
        <v>3309000</v>
      </c>
      <c r="N24" s="162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150000</v>
      </c>
      <c r="V24" s="161">
        <f t="shared" si="10"/>
        <v>70812.600000000006</v>
      </c>
      <c r="W24" s="161">
        <v>0</v>
      </c>
      <c r="X24" s="161">
        <v>0</v>
      </c>
      <c r="Y24" s="161">
        <v>0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</row>
    <row r="25" spans="1:969" s="113" customFormat="1" ht="23.1" customHeight="1" x14ac:dyDescent="0.25">
      <c r="A25" s="160">
        <v>7</v>
      </c>
      <c r="B25" s="160" t="s">
        <v>270</v>
      </c>
      <c r="C25" s="160" t="s">
        <v>316</v>
      </c>
      <c r="D25" s="160" t="s">
        <v>267</v>
      </c>
      <c r="E25" s="161">
        <f t="shared" si="8"/>
        <v>3529812.6</v>
      </c>
      <c r="F25" s="153">
        <v>0</v>
      </c>
      <c r="G25" s="153">
        <v>0</v>
      </c>
      <c r="H25" s="161">
        <v>0</v>
      </c>
      <c r="I25" s="153">
        <v>0</v>
      </c>
      <c r="J25" s="153">
        <v>0</v>
      </c>
      <c r="K25" s="153">
        <v>0</v>
      </c>
      <c r="L25" s="160">
        <v>1</v>
      </c>
      <c r="M25" s="162">
        <f t="shared" si="9"/>
        <v>3309000</v>
      </c>
      <c r="N25" s="162">
        <v>0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150000</v>
      </c>
      <c r="V25" s="161">
        <f t="shared" si="10"/>
        <v>70812.600000000006</v>
      </c>
      <c r="W25" s="161">
        <v>0</v>
      </c>
      <c r="X25" s="161">
        <v>0</v>
      </c>
      <c r="Y25" s="161">
        <v>0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</row>
    <row r="26" spans="1:969" s="113" customFormat="1" ht="23.1" customHeight="1" x14ac:dyDescent="0.25">
      <c r="A26" s="160">
        <v>8</v>
      </c>
      <c r="B26" s="160" t="s">
        <v>270</v>
      </c>
      <c r="C26" s="160" t="s">
        <v>317</v>
      </c>
      <c r="D26" s="160" t="s">
        <v>267</v>
      </c>
      <c r="E26" s="161">
        <f t="shared" si="8"/>
        <v>3529812.6</v>
      </c>
      <c r="F26" s="153">
        <v>0</v>
      </c>
      <c r="G26" s="153">
        <v>0</v>
      </c>
      <c r="H26" s="161">
        <v>0</v>
      </c>
      <c r="I26" s="153">
        <v>0</v>
      </c>
      <c r="J26" s="153">
        <v>0</v>
      </c>
      <c r="K26" s="153">
        <v>0</v>
      </c>
      <c r="L26" s="160">
        <v>1</v>
      </c>
      <c r="M26" s="162">
        <f t="shared" si="9"/>
        <v>3309000</v>
      </c>
      <c r="N26" s="162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150000</v>
      </c>
      <c r="V26" s="161">
        <f t="shared" si="10"/>
        <v>70812.600000000006</v>
      </c>
      <c r="W26" s="161">
        <v>0</v>
      </c>
      <c r="X26" s="161">
        <v>0</v>
      </c>
      <c r="Y26" s="161">
        <v>0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</row>
    <row r="27" spans="1:969" s="113" customFormat="1" ht="23.1" customHeight="1" x14ac:dyDescent="0.25">
      <c r="A27" s="160">
        <v>9</v>
      </c>
      <c r="B27" s="160" t="s">
        <v>270</v>
      </c>
      <c r="C27" s="160" t="s">
        <v>318</v>
      </c>
      <c r="D27" s="160" t="s">
        <v>267</v>
      </c>
      <c r="E27" s="161">
        <f t="shared" si="8"/>
        <v>6909625.2000000002</v>
      </c>
      <c r="F27" s="153">
        <v>0</v>
      </c>
      <c r="G27" s="153">
        <v>0</v>
      </c>
      <c r="H27" s="161">
        <v>0</v>
      </c>
      <c r="I27" s="153">
        <v>0</v>
      </c>
      <c r="J27" s="153">
        <v>0</v>
      </c>
      <c r="K27" s="153">
        <v>0</v>
      </c>
      <c r="L27" s="160">
        <v>2</v>
      </c>
      <c r="M27" s="162">
        <f t="shared" si="9"/>
        <v>6618000</v>
      </c>
      <c r="N27" s="162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150000</v>
      </c>
      <c r="V27" s="161">
        <f t="shared" si="10"/>
        <v>141625.20000000001</v>
      </c>
      <c r="W27" s="161">
        <v>0</v>
      </c>
      <c r="X27" s="161">
        <v>0</v>
      </c>
      <c r="Y27" s="161">
        <v>0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</row>
    <row r="28" spans="1:969" s="113" customFormat="1" ht="23.1" customHeight="1" x14ac:dyDescent="0.25">
      <c r="A28" s="160">
        <f t="shared" si="11"/>
        <v>10</v>
      </c>
      <c r="B28" s="160" t="s">
        <v>270</v>
      </c>
      <c r="C28" s="160" t="s">
        <v>319</v>
      </c>
      <c r="D28" s="160" t="s">
        <v>267</v>
      </c>
      <c r="E28" s="161">
        <f t="shared" si="8"/>
        <v>13669250.4</v>
      </c>
      <c r="F28" s="153">
        <v>0</v>
      </c>
      <c r="G28" s="153">
        <v>0</v>
      </c>
      <c r="H28" s="161">
        <v>0</v>
      </c>
      <c r="I28" s="153">
        <v>0</v>
      </c>
      <c r="J28" s="153">
        <v>0</v>
      </c>
      <c r="K28" s="153">
        <v>0</v>
      </c>
      <c r="L28" s="160">
        <v>4</v>
      </c>
      <c r="M28" s="162">
        <f t="shared" si="9"/>
        <v>13236000</v>
      </c>
      <c r="N28" s="162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150000</v>
      </c>
      <c r="V28" s="161">
        <f t="shared" si="10"/>
        <v>283250.40000000002</v>
      </c>
      <c r="W28" s="161">
        <v>0</v>
      </c>
      <c r="X28" s="161">
        <v>0</v>
      </c>
      <c r="Y28" s="161">
        <v>0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</row>
    <row r="29" spans="1:969" s="164" customFormat="1" ht="23.1" customHeight="1" x14ac:dyDescent="0.25">
      <c r="A29" s="374" t="s">
        <v>66</v>
      </c>
      <c r="B29" s="374"/>
      <c r="C29" s="374"/>
      <c r="D29" s="165" t="s">
        <v>510</v>
      </c>
      <c r="E29" s="149">
        <f t="shared" ref="E29:Y29" si="12">SUM(E30:E43)</f>
        <v>24864282</v>
      </c>
      <c r="F29" s="149">
        <f t="shared" si="12"/>
        <v>1070000</v>
      </c>
      <c r="G29" s="149">
        <f t="shared" si="12"/>
        <v>1450000</v>
      </c>
      <c r="H29" s="149">
        <f t="shared" si="12"/>
        <v>0</v>
      </c>
      <c r="I29" s="149">
        <f t="shared" si="12"/>
        <v>550000</v>
      </c>
      <c r="J29" s="149">
        <f t="shared" si="12"/>
        <v>860000</v>
      </c>
      <c r="K29" s="149">
        <f t="shared" si="12"/>
        <v>900000</v>
      </c>
      <c r="L29" s="150">
        <f t="shared" si="12"/>
        <v>0</v>
      </c>
      <c r="M29" s="149">
        <f t="shared" si="12"/>
        <v>0</v>
      </c>
      <c r="N29" s="149">
        <f t="shared" si="12"/>
        <v>17800000</v>
      </c>
      <c r="O29" s="149">
        <f t="shared" si="12"/>
        <v>0</v>
      </c>
      <c r="P29" s="149">
        <f t="shared" si="12"/>
        <v>0</v>
      </c>
      <c r="Q29" s="149">
        <f t="shared" si="12"/>
        <v>0</v>
      </c>
      <c r="R29" s="149">
        <f t="shared" si="12"/>
        <v>0</v>
      </c>
      <c r="S29" s="149">
        <f t="shared" si="12"/>
        <v>0</v>
      </c>
      <c r="T29" s="149">
        <f t="shared" si="12"/>
        <v>0</v>
      </c>
      <c r="U29" s="149">
        <f t="shared" si="12"/>
        <v>1750000</v>
      </c>
      <c r="V29" s="149">
        <f t="shared" si="12"/>
        <v>484282.00000000006</v>
      </c>
      <c r="W29" s="149">
        <f t="shared" si="12"/>
        <v>0</v>
      </c>
      <c r="X29" s="149">
        <f t="shared" si="12"/>
        <v>0</v>
      </c>
      <c r="Y29" s="149">
        <f t="shared" si="12"/>
        <v>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</row>
    <row r="30" spans="1:969" ht="23.1" customHeight="1" x14ac:dyDescent="0.25">
      <c r="A30" s="143">
        <v>1</v>
      </c>
      <c r="B30" s="98" t="s">
        <v>67</v>
      </c>
      <c r="C30" s="98" t="s">
        <v>320</v>
      </c>
      <c r="D30" s="160" t="s">
        <v>267</v>
      </c>
      <c r="E30" s="152">
        <f t="shared" ref="E30:E43" si="13">F30+G30+H30+I30+J30+K30+M30+N30+O30+P30+Q30+R30+S30+T30+U30+V30+W30+X30+Y30</f>
        <v>1275680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1">
        <v>0</v>
      </c>
      <c r="M30" s="152">
        <v>0</v>
      </c>
      <c r="N30" s="152">
        <v>1200000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50000</v>
      </c>
      <c r="V30" s="152">
        <f t="shared" ref="V30:V43" si="14">(F30+G30+H30+I30+J30+K30+M30+N30+O30+P30+Q30+R30+S30+T30)*2.14%</f>
        <v>25680.000000000004</v>
      </c>
      <c r="W30" s="152">
        <v>0</v>
      </c>
      <c r="X30" s="152">
        <v>0</v>
      </c>
      <c r="Y30" s="152">
        <v>0</v>
      </c>
    </row>
    <row r="31" spans="1:969" ht="23.1" customHeight="1" x14ac:dyDescent="0.25">
      <c r="A31" s="143">
        <v>2</v>
      </c>
      <c r="B31" s="98" t="s">
        <v>67</v>
      </c>
      <c r="C31" s="98" t="s">
        <v>322</v>
      </c>
      <c r="D31" s="160" t="s">
        <v>267</v>
      </c>
      <c r="E31" s="152">
        <f t="shared" si="13"/>
        <v>916050</v>
      </c>
      <c r="F31" s="152">
        <v>250000</v>
      </c>
      <c r="G31" s="152">
        <v>300000</v>
      </c>
      <c r="H31" s="152">
        <v>0</v>
      </c>
      <c r="I31" s="152">
        <v>0</v>
      </c>
      <c r="J31" s="152">
        <v>200000</v>
      </c>
      <c r="K31" s="152">
        <v>0</v>
      </c>
      <c r="L31" s="151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52">
        <v>150000</v>
      </c>
      <c r="V31" s="152">
        <f t="shared" si="14"/>
        <v>16050.000000000002</v>
      </c>
      <c r="W31" s="152">
        <v>0</v>
      </c>
      <c r="X31" s="152">
        <v>0</v>
      </c>
      <c r="Y31" s="152">
        <v>0</v>
      </c>
    </row>
    <row r="32" spans="1:969" ht="23.1" customHeight="1" x14ac:dyDescent="0.25">
      <c r="A32" s="143">
        <v>3</v>
      </c>
      <c r="B32" s="98" t="s">
        <v>67</v>
      </c>
      <c r="C32" s="98" t="s">
        <v>323</v>
      </c>
      <c r="D32" s="160" t="s">
        <v>267</v>
      </c>
      <c r="E32" s="152">
        <f t="shared" si="13"/>
        <v>917120</v>
      </c>
      <c r="F32" s="152">
        <v>0</v>
      </c>
      <c r="G32" s="152">
        <v>200000</v>
      </c>
      <c r="H32" s="152">
        <v>0</v>
      </c>
      <c r="I32" s="152">
        <v>0</v>
      </c>
      <c r="J32" s="152">
        <v>0</v>
      </c>
      <c r="K32" s="152">
        <v>0</v>
      </c>
      <c r="L32" s="151">
        <v>0</v>
      </c>
      <c r="M32" s="152">
        <v>0</v>
      </c>
      <c r="N32" s="152">
        <v>600000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52">
        <v>100000</v>
      </c>
      <c r="V32" s="152">
        <f t="shared" si="14"/>
        <v>17120.000000000004</v>
      </c>
      <c r="W32" s="152">
        <v>0</v>
      </c>
      <c r="X32" s="152">
        <v>0</v>
      </c>
      <c r="Y32" s="152">
        <v>0</v>
      </c>
    </row>
    <row r="33" spans="1:969" ht="23.1" customHeight="1" x14ac:dyDescent="0.25">
      <c r="A33" s="143">
        <v>4</v>
      </c>
      <c r="B33" s="98" t="s">
        <v>67</v>
      </c>
      <c r="C33" s="98" t="s">
        <v>324</v>
      </c>
      <c r="D33" s="160" t="s">
        <v>267</v>
      </c>
      <c r="E33" s="152">
        <f t="shared" si="13"/>
        <v>457490</v>
      </c>
      <c r="F33" s="152">
        <v>0</v>
      </c>
      <c r="G33" s="152">
        <v>0</v>
      </c>
      <c r="H33" s="152">
        <v>0</v>
      </c>
      <c r="I33" s="152">
        <v>0</v>
      </c>
      <c r="J33" s="152">
        <v>200000</v>
      </c>
      <c r="K33" s="152">
        <v>150000</v>
      </c>
      <c r="L33" s="151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52">
        <v>100000</v>
      </c>
      <c r="V33" s="152">
        <f t="shared" si="14"/>
        <v>7490.0000000000009</v>
      </c>
      <c r="W33" s="152">
        <v>0</v>
      </c>
      <c r="X33" s="152">
        <v>0</v>
      </c>
      <c r="Y33" s="152">
        <v>0</v>
      </c>
    </row>
    <row r="34" spans="1:969" ht="23.1" customHeight="1" x14ac:dyDescent="0.25">
      <c r="A34" s="143">
        <v>5</v>
      </c>
      <c r="B34" s="98" t="s">
        <v>67</v>
      </c>
      <c r="C34" s="98" t="s">
        <v>325</v>
      </c>
      <c r="D34" s="160" t="s">
        <v>267</v>
      </c>
      <c r="E34" s="152">
        <f t="shared" si="13"/>
        <v>2447080</v>
      </c>
      <c r="F34" s="152">
        <v>120000</v>
      </c>
      <c r="G34" s="152">
        <v>0</v>
      </c>
      <c r="H34" s="152">
        <v>0</v>
      </c>
      <c r="I34" s="152">
        <v>0</v>
      </c>
      <c r="J34" s="152">
        <v>230000</v>
      </c>
      <c r="K34" s="152">
        <v>150000</v>
      </c>
      <c r="L34" s="151">
        <v>0</v>
      </c>
      <c r="M34" s="152">
        <v>0</v>
      </c>
      <c r="N34" s="152">
        <v>1700000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0</v>
      </c>
      <c r="U34" s="152">
        <v>200000</v>
      </c>
      <c r="V34" s="152">
        <f t="shared" si="14"/>
        <v>47080.000000000007</v>
      </c>
      <c r="W34" s="152">
        <v>0</v>
      </c>
      <c r="X34" s="152">
        <v>0</v>
      </c>
      <c r="Y34" s="152">
        <v>0</v>
      </c>
    </row>
    <row r="35" spans="1:969" ht="23.1" customHeight="1" x14ac:dyDescent="0.25">
      <c r="A35" s="143">
        <v>6</v>
      </c>
      <c r="B35" s="98" t="s">
        <v>67</v>
      </c>
      <c r="C35" s="98" t="s">
        <v>326</v>
      </c>
      <c r="D35" s="160" t="s">
        <v>267</v>
      </c>
      <c r="E35" s="152">
        <f t="shared" si="13"/>
        <v>2447080</v>
      </c>
      <c r="F35" s="152">
        <v>120000</v>
      </c>
      <c r="G35" s="152">
        <v>0</v>
      </c>
      <c r="H35" s="152">
        <v>0</v>
      </c>
      <c r="I35" s="152">
        <v>0</v>
      </c>
      <c r="J35" s="152">
        <v>230000</v>
      </c>
      <c r="K35" s="152">
        <v>150000</v>
      </c>
      <c r="L35" s="151">
        <v>0</v>
      </c>
      <c r="M35" s="152">
        <v>0</v>
      </c>
      <c r="N35" s="152">
        <v>1700000</v>
      </c>
      <c r="O35" s="152">
        <v>0</v>
      </c>
      <c r="P35" s="152">
        <v>0</v>
      </c>
      <c r="Q35" s="152">
        <v>0</v>
      </c>
      <c r="R35" s="152">
        <v>0</v>
      </c>
      <c r="S35" s="152">
        <v>0</v>
      </c>
      <c r="T35" s="152">
        <v>0</v>
      </c>
      <c r="U35" s="152">
        <v>200000</v>
      </c>
      <c r="V35" s="152">
        <f t="shared" si="14"/>
        <v>47080.000000000007</v>
      </c>
      <c r="W35" s="152">
        <v>0</v>
      </c>
      <c r="X35" s="152">
        <v>0</v>
      </c>
      <c r="Y35" s="152">
        <v>0</v>
      </c>
    </row>
    <row r="36" spans="1:969" ht="23.1" customHeight="1" x14ac:dyDescent="0.25">
      <c r="A36" s="143">
        <v>7</v>
      </c>
      <c r="B36" s="98" t="s">
        <v>67</v>
      </c>
      <c r="C36" s="98" t="s">
        <v>327</v>
      </c>
      <c r="D36" s="160" t="s">
        <v>267</v>
      </c>
      <c r="E36" s="152">
        <f t="shared" si="13"/>
        <v>1938520</v>
      </c>
      <c r="F36" s="152">
        <v>200000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1">
        <v>0</v>
      </c>
      <c r="M36" s="152">
        <v>0</v>
      </c>
      <c r="N36" s="152">
        <v>1600000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52">
        <v>100000</v>
      </c>
      <c r="V36" s="152">
        <f t="shared" si="14"/>
        <v>38520.000000000007</v>
      </c>
      <c r="W36" s="152">
        <v>0</v>
      </c>
      <c r="X36" s="152">
        <v>0</v>
      </c>
      <c r="Y36" s="152">
        <v>0</v>
      </c>
    </row>
    <row r="37" spans="1:969" ht="23.1" customHeight="1" x14ac:dyDescent="0.25">
      <c r="A37" s="143">
        <v>8</v>
      </c>
      <c r="B37" s="98" t="s">
        <v>67</v>
      </c>
      <c r="C37" s="98" t="s">
        <v>328</v>
      </c>
      <c r="D37" s="160" t="s">
        <v>267</v>
      </c>
      <c r="E37" s="152">
        <f t="shared" si="13"/>
        <v>2938422</v>
      </c>
      <c r="F37" s="152">
        <v>130000</v>
      </c>
      <c r="G37" s="152">
        <v>250000</v>
      </c>
      <c r="H37" s="152">
        <v>0</v>
      </c>
      <c r="I37" s="152">
        <v>0</v>
      </c>
      <c r="J37" s="152">
        <v>0</v>
      </c>
      <c r="K37" s="152">
        <v>0</v>
      </c>
      <c r="L37" s="151">
        <v>0</v>
      </c>
      <c r="M37" s="152">
        <v>0</v>
      </c>
      <c r="N37" s="152">
        <v>2350000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52">
        <v>150000</v>
      </c>
      <c r="V37" s="152">
        <f t="shared" si="14"/>
        <v>58422.000000000007</v>
      </c>
      <c r="W37" s="152">
        <v>0</v>
      </c>
      <c r="X37" s="152">
        <v>0</v>
      </c>
      <c r="Y37" s="152">
        <v>0</v>
      </c>
    </row>
    <row r="38" spans="1:969" ht="23.1" customHeight="1" x14ac:dyDescent="0.25">
      <c r="A38" s="143">
        <v>9</v>
      </c>
      <c r="B38" s="98" t="s">
        <v>67</v>
      </c>
      <c r="C38" s="98" t="s">
        <v>329</v>
      </c>
      <c r="D38" s="160" t="s">
        <v>267</v>
      </c>
      <c r="E38" s="152">
        <f t="shared" si="13"/>
        <v>1582100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1">
        <v>0</v>
      </c>
      <c r="M38" s="152">
        <v>0</v>
      </c>
      <c r="N38" s="152">
        <v>1500000</v>
      </c>
      <c r="O38" s="152">
        <v>0</v>
      </c>
      <c r="P38" s="152">
        <v>0</v>
      </c>
      <c r="Q38" s="152">
        <v>0</v>
      </c>
      <c r="R38" s="152">
        <v>0</v>
      </c>
      <c r="S38" s="152">
        <v>0</v>
      </c>
      <c r="T38" s="152">
        <v>0</v>
      </c>
      <c r="U38" s="152">
        <v>50000</v>
      </c>
      <c r="V38" s="152">
        <f t="shared" si="14"/>
        <v>32100.000000000004</v>
      </c>
      <c r="W38" s="152">
        <v>0</v>
      </c>
      <c r="X38" s="152">
        <v>0</v>
      </c>
      <c r="Y38" s="152">
        <v>0</v>
      </c>
    </row>
    <row r="39" spans="1:969" ht="23.1" customHeight="1" x14ac:dyDescent="0.25">
      <c r="A39" s="143">
        <v>10</v>
      </c>
      <c r="B39" s="98" t="s">
        <v>67</v>
      </c>
      <c r="C39" s="98" t="s">
        <v>330</v>
      </c>
      <c r="D39" s="160" t="s">
        <v>267</v>
      </c>
      <c r="E39" s="152">
        <f t="shared" si="13"/>
        <v>2753500</v>
      </c>
      <c r="F39" s="152">
        <v>0</v>
      </c>
      <c r="G39" s="152">
        <v>250000</v>
      </c>
      <c r="H39" s="152">
        <v>0</v>
      </c>
      <c r="I39" s="152">
        <v>200000</v>
      </c>
      <c r="J39" s="152">
        <v>0</v>
      </c>
      <c r="K39" s="152">
        <v>150000</v>
      </c>
      <c r="L39" s="151">
        <v>0</v>
      </c>
      <c r="M39" s="152">
        <v>0</v>
      </c>
      <c r="N39" s="152">
        <v>1900000</v>
      </c>
      <c r="O39" s="152">
        <v>0</v>
      </c>
      <c r="P39" s="152">
        <v>0</v>
      </c>
      <c r="Q39" s="152">
        <v>0</v>
      </c>
      <c r="R39" s="152">
        <v>0</v>
      </c>
      <c r="S39" s="152">
        <v>0</v>
      </c>
      <c r="T39" s="152">
        <v>0</v>
      </c>
      <c r="U39" s="152">
        <v>200000</v>
      </c>
      <c r="V39" s="152">
        <f t="shared" si="14"/>
        <v>53500.000000000007</v>
      </c>
      <c r="W39" s="152">
        <v>0</v>
      </c>
      <c r="X39" s="152">
        <v>0</v>
      </c>
      <c r="Y39" s="152">
        <v>0</v>
      </c>
    </row>
    <row r="40" spans="1:969" ht="23.1" customHeight="1" x14ac:dyDescent="0.25">
      <c r="A40" s="143">
        <v>11</v>
      </c>
      <c r="B40" s="98" t="s">
        <v>67</v>
      </c>
      <c r="C40" s="98" t="s">
        <v>331</v>
      </c>
      <c r="D40" s="160" t="s">
        <v>267</v>
      </c>
      <c r="E40" s="152">
        <f t="shared" si="13"/>
        <v>2193870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52">
        <v>150000</v>
      </c>
      <c r="L40" s="151">
        <v>0</v>
      </c>
      <c r="M40" s="152">
        <v>0</v>
      </c>
      <c r="N40" s="152">
        <v>1900000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52">
        <v>100000</v>
      </c>
      <c r="V40" s="152">
        <f t="shared" si="14"/>
        <v>43870.000000000007</v>
      </c>
      <c r="W40" s="152">
        <v>0</v>
      </c>
      <c r="X40" s="152">
        <v>0</v>
      </c>
      <c r="Y40" s="152">
        <v>0</v>
      </c>
    </row>
    <row r="41" spans="1:969" ht="23.1" customHeight="1" x14ac:dyDescent="0.25">
      <c r="A41" s="143">
        <v>12</v>
      </c>
      <c r="B41" s="98" t="s">
        <v>67</v>
      </c>
      <c r="C41" s="98" t="s">
        <v>332</v>
      </c>
      <c r="D41" s="160" t="s">
        <v>267</v>
      </c>
      <c r="E41" s="152">
        <f t="shared" si="13"/>
        <v>2447080</v>
      </c>
      <c r="F41" s="152">
        <v>0</v>
      </c>
      <c r="G41" s="152">
        <v>200000</v>
      </c>
      <c r="H41" s="152">
        <v>0</v>
      </c>
      <c r="I41" s="152">
        <v>350000</v>
      </c>
      <c r="J41" s="152">
        <v>0</v>
      </c>
      <c r="K41" s="152">
        <v>150000</v>
      </c>
      <c r="L41" s="151">
        <v>0</v>
      </c>
      <c r="M41" s="152">
        <v>0</v>
      </c>
      <c r="N41" s="152">
        <v>1500000</v>
      </c>
      <c r="O41" s="152">
        <v>0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152">
        <v>200000</v>
      </c>
      <c r="V41" s="152">
        <f t="shared" si="14"/>
        <v>47080.000000000007</v>
      </c>
      <c r="W41" s="152">
        <v>0</v>
      </c>
      <c r="X41" s="152">
        <v>0</v>
      </c>
      <c r="Y41" s="152">
        <v>0</v>
      </c>
    </row>
    <row r="42" spans="1:969" ht="23.1" customHeight="1" x14ac:dyDescent="0.25">
      <c r="A42" s="143">
        <v>13</v>
      </c>
      <c r="B42" s="98" t="s">
        <v>67</v>
      </c>
      <c r="C42" s="98" t="s">
        <v>333</v>
      </c>
      <c r="D42" s="160" t="s">
        <v>267</v>
      </c>
      <c r="E42" s="152">
        <f t="shared" si="13"/>
        <v>2244940</v>
      </c>
      <c r="F42" s="152">
        <v>250000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1">
        <v>0</v>
      </c>
      <c r="M42" s="152">
        <v>0</v>
      </c>
      <c r="N42" s="152">
        <v>1850000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52">
        <v>100000</v>
      </c>
      <c r="V42" s="152">
        <f t="shared" si="14"/>
        <v>44940.000000000007</v>
      </c>
      <c r="W42" s="152">
        <v>0</v>
      </c>
      <c r="X42" s="152">
        <v>0</v>
      </c>
      <c r="Y42" s="152">
        <v>0</v>
      </c>
    </row>
    <row r="43" spans="1:969" ht="23.1" customHeight="1" x14ac:dyDescent="0.25">
      <c r="A43" s="143">
        <v>14</v>
      </c>
      <c r="B43" s="98" t="s">
        <v>67</v>
      </c>
      <c r="C43" s="98" t="s">
        <v>334</v>
      </c>
      <c r="D43" s="160" t="s">
        <v>267</v>
      </c>
      <c r="E43" s="152">
        <f t="shared" si="13"/>
        <v>305350</v>
      </c>
      <c r="F43" s="152">
        <v>0</v>
      </c>
      <c r="G43" s="152">
        <v>250000</v>
      </c>
      <c r="H43" s="152">
        <v>0</v>
      </c>
      <c r="I43" s="152">
        <v>0</v>
      </c>
      <c r="J43" s="152">
        <v>0</v>
      </c>
      <c r="K43" s="152">
        <v>0</v>
      </c>
      <c r="L43" s="151">
        <v>0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0</v>
      </c>
      <c r="U43" s="152">
        <v>50000</v>
      </c>
      <c r="V43" s="152">
        <f t="shared" si="14"/>
        <v>5350.0000000000009</v>
      </c>
      <c r="W43" s="152">
        <v>0</v>
      </c>
      <c r="X43" s="152">
        <v>0</v>
      </c>
      <c r="Y43" s="152">
        <v>0</v>
      </c>
    </row>
    <row r="44" spans="1:969" s="148" customFormat="1" ht="23.1" customHeight="1" x14ac:dyDescent="0.25">
      <c r="A44" s="373" t="s">
        <v>76</v>
      </c>
      <c r="B44" s="373"/>
      <c r="C44" s="373"/>
      <c r="D44" s="145" t="s">
        <v>31</v>
      </c>
      <c r="E44" s="149">
        <f t="shared" ref="E44:Y44" si="15">SUM(E45:E49)</f>
        <v>15177456.622799998</v>
      </c>
      <c r="F44" s="149">
        <f t="shared" si="15"/>
        <v>2827141</v>
      </c>
      <c r="G44" s="149">
        <f t="shared" si="15"/>
        <v>0</v>
      </c>
      <c r="H44" s="149">
        <f t="shared" si="15"/>
        <v>0</v>
      </c>
      <c r="I44" s="149">
        <f t="shared" si="15"/>
        <v>0</v>
      </c>
      <c r="J44" s="149">
        <f t="shared" si="15"/>
        <v>0</v>
      </c>
      <c r="K44" s="149">
        <f t="shared" si="15"/>
        <v>0</v>
      </c>
      <c r="L44" s="150">
        <f t="shared" si="15"/>
        <v>0</v>
      </c>
      <c r="M44" s="149">
        <f t="shared" si="15"/>
        <v>0</v>
      </c>
      <c r="N44" s="149">
        <f t="shared" si="15"/>
        <v>11787561</v>
      </c>
      <c r="O44" s="149">
        <f t="shared" si="15"/>
        <v>0</v>
      </c>
      <c r="P44" s="149">
        <f t="shared" si="15"/>
        <v>0</v>
      </c>
      <c r="Q44" s="149">
        <f t="shared" si="15"/>
        <v>0</v>
      </c>
      <c r="R44" s="149">
        <f t="shared" si="15"/>
        <v>0</v>
      </c>
      <c r="S44" s="149">
        <f t="shared" si="15"/>
        <v>0</v>
      </c>
      <c r="T44" s="149">
        <f t="shared" si="15"/>
        <v>0</v>
      </c>
      <c r="U44" s="149">
        <f t="shared" si="15"/>
        <v>250000</v>
      </c>
      <c r="V44" s="149">
        <f t="shared" si="15"/>
        <v>312754.62280000001</v>
      </c>
      <c r="W44" s="149">
        <f t="shared" si="15"/>
        <v>0</v>
      </c>
      <c r="X44" s="149">
        <f t="shared" si="15"/>
        <v>0</v>
      </c>
      <c r="Y44" s="149">
        <f t="shared" si="15"/>
        <v>0</v>
      </c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83"/>
      <c r="KA44" s="83"/>
      <c r="KB44" s="83"/>
      <c r="KC44" s="83"/>
      <c r="KD44" s="83"/>
      <c r="KE44" s="83"/>
      <c r="KF44" s="83"/>
      <c r="KG44" s="83"/>
      <c r="KH44" s="83"/>
      <c r="KI44" s="83"/>
      <c r="KJ44" s="83"/>
      <c r="KK44" s="83"/>
      <c r="KL44" s="83"/>
      <c r="KM44" s="83"/>
      <c r="KN44" s="83"/>
      <c r="KO44" s="83"/>
      <c r="KP44" s="83"/>
      <c r="KQ44" s="83"/>
      <c r="KR44" s="83"/>
      <c r="KS44" s="83"/>
      <c r="KT44" s="83"/>
      <c r="KU44" s="83"/>
      <c r="KV44" s="83"/>
      <c r="KW44" s="83"/>
      <c r="KX44" s="83"/>
      <c r="KY44" s="83"/>
      <c r="KZ44" s="83"/>
      <c r="LA44" s="83"/>
      <c r="LB44" s="83"/>
      <c r="LC44" s="83"/>
      <c r="LD44" s="83"/>
      <c r="LE44" s="83"/>
      <c r="LF44" s="83"/>
      <c r="LG44" s="83"/>
      <c r="LH44" s="83"/>
      <c r="LI44" s="83"/>
      <c r="LJ44" s="83"/>
      <c r="LK44" s="83"/>
      <c r="LL44" s="83"/>
      <c r="LM44" s="83"/>
      <c r="LN44" s="83"/>
      <c r="LO44" s="83"/>
      <c r="LP44" s="83"/>
      <c r="LQ44" s="83"/>
      <c r="LR44" s="83"/>
      <c r="LS44" s="83"/>
      <c r="LT44" s="83"/>
      <c r="LU44" s="83"/>
      <c r="LV44" s="83"/>
      <c r="LW44" s="83"/>
      <c r="LX44" s="83"/>
      <c r="LY44" s="83"/>
      <c r="LZ44" s="83"/>
      <c r="MA44" s="83"/>
      <c r="MB44" s="83"/>
      <c r="MC44" s="83"/>
      <c r="MD44" s="83"/>
      <c r="ME44" s="83"/>
      <c r="MF44" s="83"/>
      <c r="MG44" s="83"/>
      <c r="MH44" s="83"/>
      <c r="MI44" s="83"/>
      <c r="MJ44" s="83"/>
      <c r="MK44" s="83"/>
      <c r="ML44" s="83"/>
      <c r="MM44" s="83"/>
      <c r="MN44" s="83"/>
      <c r="MO44" s="83"/>
      <c r="MP44" s="83"/>
      <c r="MQ44" s="83"/>
      <c r="MR44" s="83"/>
      <c r="MS44" s="83"/>
      <c r="MT44" s="83"/>
      <c r="MU44" s="83"/>
      <c r="MV44" s="83"/>
      <c r="MW44" s="83"/>
      <c r="MX44" s="83"/>
      <c r="MY44" s="83"/>
      <c r="MZ44" s="83"/>
      <c r="NA44" s="83"/>
      <c r="NB44" s="83"/>
      <c r="NC44" s="83"/>
      <c r="ND44" s="83"/>
      <c r="NE44" s="83"/>
      <c r="NF44" s="83"/>
      <c r="NG44" s="83"/>
      <c r="NH44" s="83"/>
      <c r="NI44" s="83"/>
      <c r="NJ44" s="83"/>
      <c r="NK44" s="83"/>
      <c r="NL44" s="83"/>
      <c r="NM44" s="83"/>
      <c r="NN44" s="83"/>
      <c r="NO44" s="83"/>
      <c r="NP44" s="83"/>
      <c r="NQ44" s="83"/>
      <c r="NR44" s="83"/>
      <c r="NS44" s="83"/>
      <c r="NT44" s="83"/>
      <c r="NU44" s="83"/>
      <c r="NV44" s="83"/>
      <c r="NW44" s="83"/>
      <c r="NX44" s="83"/>
      <c r="NY44" s="83"/>
      <c r="NZ44" s="83"/>
      <c r="OA44" s="83"/>
      <c r="OB44" s="83"/>
      <c r="OC44" s="83"/>
      <c r="OD44" s="83"/>
      <c r="OE44" s="83"/>
      <c r="OF44" s="83"/>
      <c r="OG44" s="83"/>
      <c r="OH44" s="83"/>
      <c r="OI44" s="83"/>
      <c r="OJ44" s="83"/>
      <c r="OK44" s="83"/>
      <c r="OL44" s="83"/>
      <c r="OM44" s="83"/>
      <c r="ON44" s="83"/>
      <c r="OO44" s="83"/>
      <c r="OP44" s="83"/>
      <c r="OQ44" s="83"/>
      <c r="OR44" s="83"/>
      <c r="OS44" s="83"/>
      <c r="OT44" s="83"/>
      <c r="OU44" s="83"/>
      <c r="OV44" s="83"/>
      <c r="OW44" s="83"/>
      <c r="OX44" s="83"/>
      <c r="OY44" s="83"/>
      <c r="OZ44" s="83"/>
      <c r="PA44" s="83"/>
      <c r="PB44" s="83"/>
      <c r="PC44" s="83"/>
      <c r="PD44" s="83"/>
      <c r="PE44" s="83"/>
      <c r="PF44" s="83"/>
      <c r="PG44" s="83"/>
      <c r="PH44" s="83"/>
      <c r="PI44" s="83"/>
      <c r="PJ44" s="83"/>
      <c r="PK44" s="83"/>
      <c r="PL44" s="83"/>
      <c r="PM44" s="83"/>
      <c r="PN44" s="83"/>
      <c r="PO44" s="83"/>
      <c r="PP44" s="83"/>
      <c r="PQ44" s="83"/>
      <c r="PR44" s="83"/>
      <c r="PS44" s="83"/>
      <c r="PT44" s="83"/>
      <c r="PU44" s="83"/>
      <c r="PV44" s="83"/>
      <c r="PW44" s="83"/>
      <c r="PX44" s="83"/>
      <c r="PY44" s="83"/>
      <c r="PZ44" s="83"/>
      <c r="QA44" s="83"/>
      <c r="QB44" s="83"/>
      <c r="QC44" s="83"/>
      <c r="QD44" s="83"/>
      <c r="QE44" s="83"/>
      <c r="QF44" s="83"/>
      <c r="QG44" s="83"/>
      <c r="QH44" s="83"/>
      <c r="QI44" s="83"/>
      <c r="QJ44" s="83"/>
      <c r="QK44" s="83"/>
      <c r="QL44" s="83"/>
      <c r="QM44" s="83"/>
      <c r="QN44" s="83"/>
      <c r="QO44" s="83"/>
      <c r="QP44" s="83"/>
      <c r="QQ44" s="83"/>
      <c r="QR44" s="83"/>
      <c r="QS44" s="83"/>
      <c r="QT44" s="83"/>
      <c r="QU44" s="83"/>
      <c r="QV44" s="83"/>
      <c r="QW44" s="83"/>
      <c r="QX44" s="83"/>
      <c r="QY44" s="83"/>
      <c r="QZ44" s="83"/>
      <c r="RA44" s="83"/>
      <c r="RB44" s="83"/>
      <c r="RC44" s="83"/>
      <c r="RD44" s="83"/>
      <c r="RE44" s="83"/>
      <c r="RF44" s="83"/>
      <c r="RG44" s="83"/>
      <c r="RH44" s="83"/>
      <c r="RI44" s="83"/>
      <c r="RJ44" s="83"/>
      <c r="RK44" s="83"/>
      <c r="RL44" s="83"/>
      <c r="RM44" s="83"/>
      <c r="RN44" s="83"/>
      <c r="RO44" s="83"/>
      <c r="RP44" s="83"/>
      <c r="RQ44" s="83"/>
      <c r="RR44" s="83"/>
      <c r="RS44" s="83"/>
      <c r="RT44" s="83"/>
      <c r="RU44" s="83"/>
      <c r="RV44" s="83"/>
      <c r="RW44" s="83"/>
      <c r="RX44" s="83"/>
      <c r="RY44" s="83"/>
      <c r="RZ44" s="83"/>
      <c r="SA44" s="83"/>
      <c r="SB44" s="83"/>
      <c r="SC44" s="83"/>
      <c r="SD44" s="83"/>
      <c r="SE44" s="83"/>
      <c r="SF44" s="83"/>
      <c r="SG44" s="83"/>
      <c r="SH44" s="83"/>
      <c r="SI44" s="83"/>
      <c r="SJ44" s="83"/>
      <c r="SK44" s="83"/>
      <c r="SL44" s="83"/>
      <c r="SM44" s="83"/>
      <c r="SN44" s="83"/>
      <c r="SO44" s="83"/>
      <c r="SP44" s="83"/>
      <c r="SQ44" s="83"/>
      <c r="SR44" s="83"/>
      <c r="SS44" s="83"/>
      <c r="ST44" s="83"/>
      <c r="SU44" s="83"/>
      <c r="SV44" s="83"/>
      <c r="SW44" s="83"/>
      <c r="SX44" s="83"/>
      <c r="SY44" s="83"/>
      <c r="SZ44" s="83"/>
      <c r="TA44" s="83"/>
      <c r="TB44" s="83"/>
      <c r="TC44" s="83"/>
      <c r="TD44" s="83"/>
      <c r="TE44" s="83"/>
      <c r="TF44" s="83"/>
      <c r="TG44" s="83"/>
      <c r="TH44" s="83"/>
      <c r="TI44" s="83"/>
      <c r="TJ44" s="83"/>
      <c r="TK44" s="83"/>
      <c r="TL44" s="83"/>
      <c r="TM44" s="83"/>
      <c r="TN44" s="83"/>
      <c r="TO44" s="83"/>
      <c r="TP44" s="83"/>
      <c r="TQ44" s="83"/>
      <c r="TR44" s="83"/>
      <c r="TS44" s="83"/>
      <c r="TT44" s="83"/>
      <c r="TU44" s="83"/>
      <c r="TV44" s="83"/>
      <c r="TW44" s="83"/>
      <c r="TX44" s="83"/>
      <c r="TY44" s="83"/>
      <c r="TZ44" s="83"/>
      <c r="UA44" s="83"/>
      <c r="UB44" s="83"/>
      <c r="UC44" s="83"/>
      <c r="UD44" s="83"/>
      <c r="UE44" s="83"/>
      <c r="UF44" s="83"/>
      <c r="UG44" s="83"/>
      <c r="UH44" s="83"/>
      <c r="UI44" s="83"/>
      <c r="UJ44" s="83"/>
      <c r="UK44" s="83"/>
      <c r="UL44" s="83"/>
      <c r="UM44" s="83"/>
      <c r="UN44" s="83"/>
      <c r="UO44" s="83"/>
      <c r="UP44" s="83"/>
      <c r="UQ44" s="83"/>
      <c r="UR44" s="83"/>
      <c r="US44" s="83"/>
      <c r="UT44" s="83"/>
      <c r="UU44" s="83"/>
      <c r="UV44" s="83"/>
      <c r="UW44" s="83"/>
      <c r="UX44" s="83"/>
      <c r="UY44" s="83"/>
      <c r="UZ44" s="83"/>
      <c r="VA44" s="83"/>
      <c r="VB44" s="83"/>
      <c r="VC44" s="83"/>
      <c r="VD44" s="83"/>
      <c r="VE44" s="83"/>
      <c r="VF44" s="83"/>
      <c r="VG44" s="83"/>
      <c r="VH44" s="83"/>
      <c r="VI44" s="83"/>
      <c r="VJ44" s="83"/>
      <c r="VK44" s="83"/>
      <c r="VL44" s="83"/>
      <c r="VM44" s="83"/>
      <c r="VN44" s="83"/>
      <c r="VO44" s="83"/>
      <c r="VP44" s="83"/>
      <c r="VQ44" s="83"/>
      <c r="VR44" s="83"/>
      <c r="VS44" s="83"/>
      <c r="VT44" s="83"/>
      <c r="VU44" s="83"/>
      <c r="VV44" s="83"/>
      <c r="VW44" s="83"/>
      <c r="VX44" s="83"/>
      <c r="VY44" s="83"/>
      <c r="VZ44" s="83"/>
      <c r="WA44" s="83"/>
      <c r="WB44" s="83"/>
      <c r="WC44" s="83"/>
      <c r="WD44" s="83"/>
      <c r="WE44" s="83"/>
      <c r="WF44" s="83"/>
      <c r="WG44" s="83"/>
      <c r="WH44" s="83"/>
      <c r="WI44" s="83"/>
      <c r="WJ44" s="83"/>
      <c r="WK44" s="83"/>
      <c r="WL44" s="83"/>
      <c r="WM44" s="83"/>
      <c r="WN44" s="83"/>
      <c r="WO44" s="83"/>
      <c r="WP44" s="83"/>
      <c r="WQ44" s="83"/>
      <c r="WR44" s="83"/>
      <c r="WS44" s="83"/>
      <c r="WT44" s="83"/>
      <c r="WU44" s="83"/>
      <c r="WV44" s="83"/>
      <c r="WW44" s="83"/>
      <c r="WX44" s="83"/>
      <c r="WY44" s="83"/>
      <c r="WZ44" s="83"/>
      <c r="XA44" s="83"/>
      <c r="XB44" s="83"/>
      <c r="XC44" s="83"/>
      <c r="XD44" s="83"/>
      <c r="XE44" s="83"/>
      <c r="XF44" s="83"/>
      <c r="XG44" s="83"/>
      <c r="XH44" s="83"/>
      <c r="XI44" s="83"/>
      <c r="XJ44" s="83"/>
      <c r="XK44" s="83"/>
      <c r="XL44" s="83"/>
      <c r="XM44" s="83"/>
      <c r="XN44" s="83"/>
      <c r="XO44" s="83"/>
      <c r="XP44" s="83"/>
      <c r="XQ44" s="83"/>
      <c r="XR44" s="83"/>
      <c r="XS44" s="83"/>
      <c r="XT44" s="83"/>
      <c r="XU44" s="83"/>
      <c r="XV44" s="83"/>
      <c r="XW44" s="83"/>
      <c r="XX44" s="83"/>
      <c r="XY44" s="83"/>
      <c r="XZ44" s="83"/>
      <c r="YA44" s="83"/>
      <c r="YB44" s="83"/>
      <c r="YC44" s="83"/>
      <c r="YD44" s="83"/>
      <c r="YE44" s="83"/>
      <c r="YF44" s="83"/>
      <c r="YG44" s="83"/>
      <c r="YH44" s="83"/>
      <c r="YI44" s="83"/>
      <c r="YJ44" s="83"/>
      <c r="YK44" s="83"/>
      <c r="YL44" s="83"/>
      <c r="YM44" s="83"/>
      <c r="YN44" s="83"/>
      <c r="YO44" s="83"/>
      <c r="YP44" s="83"/>
      <c r="YQ44" s="83"/>
      <c r="YR44" s="83"/>
      <c r="YS44" s="83"/>
      <c r="YT44" s="83"/>
      <c r="YU44" s="83"/>
      <c r="YV44" s="83"/>
      <c r="YW44" s="83"/>
      <c r="YX44" s="83"/>
      <c r="YY44" s="83"/>
      <c r="YZ44" s="83"/>
      <c r="ZA44" s="83"/>
      <c r="ZB44" s="83"/>
      <c r="ZC44" s="83"/>
      <c r="ZD44" s="83"/>
      <c r="ZE44" s="83"/>
      <c r="ZF44" s="83"/>
      <c r="ZG44" s="83"/>
      <c r="ZH44" s="83"/>
      <c r="ZI44" s="83"/>
      <c r="ZJ44" s="83"/>
      <c r="ZK44" s="83"/>
      <c r="ZL44" s="83"/>
      <c r="ZM44" s="83"/>
      <c r="ZN44" s="83"/>
      <c r="ZO44" s="83"/>
      <c r="ZP44" s="83"/>
      <c r="ZQ44" s="83"/>
      <c r="ZR44" s="83"/>
      <c r="ZS44" s="83"/>
      <c r="ZT44" s="83"/>
      <c r="ZU44" s="83"/>
      <c r="ZV44" s="83"/>
      <c r="ZW44" s="83"/>
      <c r="ZX44" s="83"/>
      <c r="ZY44" s="83"/>
      <c r="ZZ44" s="83"/>
      <c r="AAA44" s="83"/>
      <c r="AAB44" s="83"/>
      <c r="AAC44" s="83"/>
      <c r="AAD44" s="83"/>
      <c r="AAE44" s="83"/>
      <c r="AAF44" s="83"/>
      <c r="AAG44" s="83"/>
      <c r="AAH44" s="83"/>
      <c r="AAI44" s="83"/>
      <c r="AAJ44" s="83"/>
      <c r="AAK44" s="83"/>
      <c r="AAL44" s="83"/>
      <c r="AAM44" s="83"/>
      <c r="AAN44" s="83"/>
      <c r="AAO44" s="83"/>
      <c r="AAP44" s="83"/>
      <c r="AAQ44" s="83"/>
      <c r="AAR44" s="83"/>
      <c r="AAS44" s="83"/>
      <c r="AAT44" s="83"/>
      <c r="AAU44" s="83"/>
      <c r="AAV44" s="83"/>
      <c r="AAW44" s="83"/>
      <c r="AAX44" s="83"/>
      <c r="AAY44" s="83"/>
      <c r="AAZ44" s="83"/>
      <c r="ABA44" s="83"/>
      <c r="ABB44" s="83"/>
      <c r="ABC44" s="83"/>
      <c r="ABD44" s="83"/>
      <c r="ABE44" s="83"/>
      <c r="ABF44" s="83"/>
      <c r="ABG44" s="83"/>
      <c r="ABH44" s="83"/>
      <c r="ABI44" s="83"/>
      <c r="ABJ44" s="83"/>
      <c r="ABK44" s="83"/>
      <c r="ABL44" s="83"/>
      <c r="ABM44" s="83"/>
      <c r="ABN44" s="83"/>
      <c r="ABO44" s="83"/>
      <c r="ABP44" s="83"/>
      <c r="ABQ44" s="83"/>
      <c r="ABR44" s="83"/>
      <c r="ABS44" s="83"/>
      <c r="ABT44" s="83"/>
      <c r="ABU44" s="83"/>
      <c r="ABV44" s="83"/>
      <c r="ABW44" s="83"/>
      <c r="ABX44" s="83"/>
      <c r="ABY44" s="83"/>
      <c r="ABZ44" s="83"/>
      <c r="ACA44" s="83"/>
      <c r="ACB44" s="83"/>
      <c r="ACC44" s="83"/>
      <c r="ACD44" s="83"/>
      <c r="ACE44" s="83"/>
      <c r="ACF44" s="83"/>
      <c r="ACG44" s="83"/>
      <c r="ACH44" s="83"/>
      <c r="ACI44" s="83"/>
      <c r="ACJ44" s="83"/>
      <c r="ACK44" s="83"/>
      <c r="ACL44" s="83"/>
      <c r="ACM44" s="83"/>
      <c r="ACN44" s="83"/>
      <c r="ACO44" s="83"/>
      <c r="ACP44" s="83"/>
      <c r="ACQ44" s="83"/>
      <c r="ACR44" s="83"/>
      <c r="ACS44" s="83"/>
      <c r="ACT44" s="83"/>
      <c r="ACU44" s="83"/>
      <c r="ACV44" s="83"/>
      <c r="ACW44" s="83"/>
      <c r="ACX44" s="83"/>
      <c r="ACY44" s="83"/>
      <c r="ACZ44" s="83"/>
      <c r="ADA44" s="83"/>
      <c r="ADB44" s="83"/>
      <c r="ADC44" s="83"/>
      <c r="ADD44" s="83"/>
      <c r="ADE44" s="83"/>
      <c r="ADF44" s="83"/>
      <c r="ADG44" s="83"/>
      <c r="ADH44" s="83"/>
      <c r="ADI44" s="83"/>
      <c r="ADJ44" s="83"/>
      <c r="ADK44" s="83"/>
      <c r="ADL44" s="83"/>
      <c r="ADM44" s="83"/>
      <c r="ADN44" s="83"/>
      <c r="ADO44" s="83"/>
      <c r="ADP44" s="83"/>
      <c r="ADQ44" s="83"/>
      <c r="ADR44" s="83"/>
      <c r="ADS44" s="83"/>
      <c r="ADT44" s="83"/>
      <c r="ADU44" s="83"/>
      <c r="ADV44" s="83"/>
      <c r="ADW44" s="83"/>
      <c r="ADX44" s="83"/>
      <c r="ADY44" s="83"/>
      <c r="ADZ44" s="83"/>
      <c r="AEA44" s="83"/>
      <c r="AEB44" s="83"/>
      <c r="AEC44" s="83"/>
      <c r="AED44" s="83"/>
      <c r="AEE44" s="83"/>
      <c r="AEF44" s="83"/>
      <c r="AEG44" s="83"/>
      <c r="AEH44" s="83"/>
      <c r="AEI44" s="83"/>
      <c r="AEJ44" s="83"/>
      <c r="AEK44" s="83"/>
      <c r="AEL44" s="83"/>
      <c r="AEM44" s="83"/>
      <c r="AEN44" s="83"/>
      <c r="AEO44" s="83"/>
      <c r="AEP44" s="83"/>
      <c r="AEQ44" s="83"/>
      <c r="AER44" s="83"/>
      <c r="AES44" s="83"/>
      <c r="AET44" s="83"/>
      <c r="AEU44" s="83"/>
      <c r="AEV44" s="83"/>
      <c r="AEW44" s="83"/>
      <c r="AEX44" s="83"/>
      <c r="AEY44" s="83"/>
      <c r="AEZ44" s="83"/>
      <c r="AFA44" s="83"/>
      <c r="AFB44" s="83"/>
      <c r="AFC44" s="83"/>
      <c r="AFD44" s="83"/>
      <c r="AFE44" s="83"/>
      <c r="AFF44" s="83"/>
      <c r="AFG44" s="83"/>
      <c r="AFH44" s="83"/>
      <c r="AFI44" s="83"/>
      <c r="AFJ44" s="83"/>
      <c r="AFK44" s="83"/>
      <c r="AFL44" s="83"/>
      <c r="AFM44" s="83"/>
      <c r="AFN44" s="83"/>
      <c r="AFO44" s="83"/>
      <c r="AFP44" s="83"/>
      <c r="AFQ44" s="83"/>
      <c r="AFR44" s="83"/>
      <c r="AFS44" s="83"/>
      <c r="AFT44" s="83"/>
      <c r="AFU44" s="83"/>
      <c r="AFV44" s="83"/>
      <c r="AFW44" s="83"/>
      <c r="AFX44" s="83"/>
      <c r="AFY44" s="83"/>
      <c r="AFZ44" s="83"/>
      <c r="AGA44" s="83"/>
      <c r="AGB44" s="83"/>
      <c r="AGC44" s="83"/>
      <c r="AGD44" s="83"/>
      <c r="AGE44" s="83"/>
      <c r="AGF44" s="83"/>
      <c r="AGG44" s="83"/>
      <c r="AGH44" s="83"/>
      <c r="AGI44" s="83"/>
      <c r="AGJ44" s="83"/>
      <c r="AGK44" s="83"/>
      <c r="AGL44" s="83"/>
      <c r="AGM44" s="83"/>
      <c r="AGN44" s="83"/>
      <c r="AGO44" s="83"/>
      <c r="AGP44" s="83"/>
      <c r="AGQ44" s="83"/>
      <c r="AGR44" s="83"/>
      <c r="AGS44" s="83"/>
      <c r="AGT44" s="83"/>
      <c r="AGU44" s="83"/>
      <c r="AGV44" s="83"/>
      <c r="AGW44" s="83"/>
      <c r="AGX44" s="83"/>
      <c r="AGY44" s="83"/>
      <c r="AGZ44" s="83"/>
      <c r="AHA44" s="83"/>
      <c r="AHB44" s="83"/>
      <c r="AHC44" s="83"/>
      <c r="AHD44" s="83"/>
      <c r="AHE44" s="83"/>
      <c r="AHF44" s="83"/>
      <c r="AHG44" s="83"/>
      <c r="AHH44" s="83"/>
      <c r="AHI44" s="83"/>
      <c r="AHJ44" s="83"/>
      <c r="AHK44" s="83"/>
      <c r="AHL44" s="83"/>
      <c r="AHM44" s="83"/>
      <c r="AHN44" s="83"/>
      <c r="AHO44" s="83"/>
      <c r="AHP44" s="83"/>
      <c r="AHQ44" s="83"/>
      <c r="AHR44" s="83"/>
      <c r="AHS44" s="83"/>
      <c r="AHT44" s="83"/>
      <c r="AHU44" s="83"/>
      <c r="AHV44" s="83"/>
      <c r="AHW44" s="83"/>
      <c r="AHX44" s="83"/>
      <c r="AHY44" s="83"/>
      <c r="AHZ44" s="83"/>
      <c r="AIA44" s="83"/>
      <c r="AIB44" s="83"/>
      <c r="AIC44" s="83"/>
      <c r="AID44" s="83"/>
      <c r="AIE44" s="83"/>
      <c r="AIF44" s="83"/>
      <c r="AIG44" s="83"/>
      <c r="AIH44" s="83"/>
      <c r="AII44" s="83"/>
      <c r="AIJ44" s="83"/>
      <c r="AIK44" s="83"/>
      <c r="AIL44" s="83"/>
      <c r="AIM44" s="83"/>
      <c r="AIN44" s="83"/>
      <c r="AIO44" s="83"/>
      <c r="AIP44" s="83"/>
      <c r="AIQ44" s="83"/>
      <c r="AIR44" s="83"/>
      <c r="AIS44" s="83"/>
      <c r="AIT44" s="83"/>
      <c r="AIU44" s="83"/>
      <c r="AIV44" s="83"/>
      <c r="AIW44" s="83"/>
      <c r="AIX44" s="83"/>
      <c r="AIY44" s="83"/>
      <c r="AIZ44" s="83"/>
      <c r="AJA44" s="83"/>
      <c r="AJB44" s="83"/>
      <c r="AJC44" s="83"/>
      <c r="AJD44" s="83"/>
      <c r="AJE44" s="83"/>
      <c r="AJF44" s="83"/>
      <c r="AJG44" s="83"/>
      <c r="AJH44" s="83"/>
      <c r="AJI44" s="83"/>
      <c r="AJJ44" s="83"/>
      <c r="AJK44" s="83"/>
      <c r="AJL44" s="83"/>
      <c r="AJM44" s="83"/>
      <c r="AJN44" s="83"/>
      <c r="AJO44" s="83"/>
      <c r="AJP44" s="83"/>
      <c r="AJQ44" s="83"/>
      <c r="AJR44" s="83"/>
      <c r="AJS44" s="83"/>
      <c r="AJT44" s="83"/>
      <c r="AJU44" s="83"/>
      <c r="AJV44" s="83"/>
      <c r="AJW44" s="83"/>
      <c r="AJX44" s="83"/>
      <c r="AJY44" s="83"/>
      <c r="AJZ44" s="83"/>
      <c r="AKA44" s="83"/>
      <c r="AKB44" s="83"/>
      <c r="AKC44" s="83"/>
      <c r="AKD44" s="83"/>
      <c r="AKE44" s="83"/>
      <c r="AKF44" s="83"/>
      <c r="AKG44" s="83"/>
    </row>
    <row r="45" spans="1:969" ht="23.1" customHeight="1" x14ac:dyDescent="0.25">
      <c r="A45" s="151">
        <v>1</v>
      </c>
      <c r="B45" s="143" t="s">
        <v>77</v>
      </c>
      <c r="C45" s="143" t="s">
        <v>335</v>
      </c>
      <c r="D45" s="160" t="s">
        <v>267</v>
      </c>
      <c r="E45" s="152">
        <f t="shared" ref="E45:E49" si="16">F45+G45+H45+I45+J45+K45+M45+N45+O45+P45+Q45+R45+S45+T45+U45+V45+W45+X45+Y45</f>
        <v>3575443.8119999999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43">
        <v>0</v>
      </c>
      <c r="M45" s="153">
        <v>0</v>
      </c>
      <c r="N45" s="153">
        <v>3451580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50000</v>
      </c>
      <c r="V45" s="153">
        <f t="shared" ref="V45:V49" si="17">(F45+G45+H45+I45+J45+K45+M45+N45+O45+P45+Q45+R45+S45+T45)*2.14%</f>
        <v>73863.812000000005</v>
      </c>
      <c r="W45" s="153">
        <v>0</v>
      </c>
      <c r="X45" s="153">
        <v>0</v>
      </c>
      <c r="Y45" s="153">
        <v>0</v>
      </c>
    </row>
    <row r="46" spans="1:969" ht="23.1" customHeight="1" x14ac:dyDescent="0.25">
      <c r="A46" s="151">
        <v>2</v>
      </c>
      <c r="B46" s="143" t="s">
        <v>77</v>
      </c>
      <c r="C46" s="143" t="s">
        <v>336</v>
      </c>
      <c r="D46" s="160" t="s">
        <v>267</v>
      </c>
      <c r="E46" s="152">
        <f t="shared" si="16"/>
        <v>2877467.0578000001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43">
        <v>0</v>
      </c>
      <c r="M46" s="153">
        <v>0</v>
      </c>
      <c r="N46" s="153">
        <v>2768227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50000</v>
      </c>
      <c r="V46" s="153">
        <f t="shared" si="17"/>
        <v>59240.05780000001</v>
      </c>
      <c r="W46" s="153">
        <v>0</v>
      </c>
      <c r="X46" s="153">
        <v>0</v>
      </c>
      <c r="Y46" s="153">
        <v>0</v>
      </c>
    </row>
    <row r="47" spans="1:969" ht="23.1" customHeight="1" x14ac:dyDescent="0.25">
      <c r="A47" s="151">
        <v>3</v>
      </c>
      <c r="B47" s="143" t="s">
        <v>77</v>
      </c>
      <c r="C47" s="143" t="s">
        <v>337</v>
      </c>
      <c r="D47" s="160" t="s">
        <v>267</v>
      </c>
      <c r="E47" s="152">
        <f t="shared" si="16"/>
        <v>2884397.2568000001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43">
        <v>0</v>
      </c>
      <c r="M47" s="153">
        <v>0</v>
      </c>
      <c r="N47" s="153">
        <v>2775012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3">
        <v>50000</v>
      </c>
      <c r="V47" s="153">
        <f t="shared" si="17"/>
        <v>59385.25680000001</v>
      </c>
      <c r="W47" s="153">
        <v>0</v>
      </c>
      <c r="X47" s="153">
        <v>0</v>
      </c>
      <c r="Y47" s="153">
        <v>0</v>
      </c>
    </row>
    <row r="48" spans="1:969" ht="23.1" customHeight="1" x14ac:dyDescent="0.25">
      <c r="A48" s="151">
        <v>4</v>
      </c>
      <c r="B48" s="143" t="s">
        <v>77</v>
      </c>
      <c r="C48" s="143" t="s">
        <v>338</v>
      </c>
      <c r="D48" s="160" t="s">
        <v>267</v>
      </c>
      <c r="E48" s="152">
        <f t="shared" si="16"/>
        <v>2937641.8174000001</v>
      </c>
      <c r="F48" s="153">
        <v>2827141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43">
        <v>0</v>
      </c>
      <c r="M48" s="153">
        <v>0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50000</v>
      </c>
      <c r="V48" s="153">
        <f t="shared" si="17"/>
        <v>60500.817400000007</v>
      </c>
      <c r="W48" s="153">
        <v>0</v>
      </c>
      <c r="X48" s="153">
        <v>0</v>
      </c>
      <c r="Y48" s="153">
        <v>0</v>
      </c>
    </row>
    <row r="49" spans="1:969" ht="23.1" customHeight="1" x14ac:dyDescent="0.25">
      <c r="A49" s="151">
        <v>5</v>
      </c>
      <c r="B49" s="143" t="s">
        <v>77</v>
      </c>
      <c r="C49" s="143" t="s">
        <v>339</v>
      </c>
      <c r="D49" s="160" t="s">
        <v>267</v>
      </c>
      <c r="E49" s="152">
        <f t="shared" si="16"/>
        <v>2902506.6787999999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  <c r="L49" s="143">
        <v>0</v>
      </c>
      <c r="M49" s="153">
        <v>0</v>
      </c>
      <c r="N49" s="153">
        <v>2792742</v>
      </c>
      <c r="O49" s="153">
        <v>0</v>
      </c>
      <c r="P49" s="153">
        <v>0</v>
      </c>
      <c r="Q49" s="153">
        <v>0</v>
      </c>
      <c r="R49" s="153">
        <v>0</v>
      </c>
      <c r="S49" s="153">
        <v>0</v>
      </c>
      <c r="T49" s="153">
        <v>0</v>
      </c>
      <c r="U49" s="153">
        <v>50000</v>
      </c>
      <c r="V49" s="153">
        <f t="shared" si="17"/>
        <v>59764.678800000009</v>
      </c>
      <c r="W49" s="153">
        <v>0</v>
      </c>
      <c r="X49" s="153">
        <v>0</v>
      </c>
      <c r="Y49" s="153">
        <v>0</v>
      </c>
    </row>
    <row r="50" spans="1:969" s="148" customFormat="1" ht="23.1" customHeight="1" x14ac:dyDescent="0.25">
      <c r="A50" s="374" t="s">
        <v>511</v>
      </c>
      <c r="B50" s="374"/>
      <c r="C50" s="374"/>
      <c r="D50" s="145" t="s">
        <v>31</v>
      </c>
      <c r="E50" s="149">
        <f t="shared" ref="E50:Y50" si="18">SUM(E51)</f>
        <v>2972877.6780419997</v>
      </c>
      <c r="F50" s="149">
        <f t="shared" si="18"/>
        <v>0</v>
      </c>
      <c r="G50" s="149">
        <f t="shared" si="18"/>
        <v>0</v>
      </c>
      <c r="H50" s="149">
        <f t="shared" si="18"/>
        <v>0</v>
      </c>
      <c r="I50" s="149">
        <f t="shared" si="18"/>
        <v>0</v>
      </c>
      <c r="J50" s="149">
        <f t="shared" si="18"/>
        <v>0</v>
      </c>
      <c r="K50" s="149">
        <f t="shared" si="18"/>
        <v>0</v>
      </c>
      <c r="L50" s="150">
        <f t="shared" si="18"/>
        <v>0</v>
      </c>
      <c r="M50" s="149">
        <f t="shared" si="18"/>
        <v>0</v>
      </c>
      <c r="N50" s="149">
        <f t="shared" si="18"/>
        <v>2860591.03</v>
      </c>
      <c r="O50" s="149">
        <f t="shared" si="18"/>
        <v>0</v>
      </c>
      <c r="P50" s="149">
        <f t="shared" si="18"/>
        <v>0</v>
      </c>
      <c r="Q50" s="149">
        <f t="shared" si="18"/>
        <v>0</v>
      </c>
      <c r="R50" s="149">
        <f t="shared" si="18"/>
        <v>0</v>
      </c>
      <c r="S50" s="149">
        <f t="shared" si="18"/>
        <v>0</v>
      </c>
      <c r="T50" s="149">
        <f t="shared" si="18"/>
        <v>0</v>
      </c>
      <c r="U50" s="149">
        <f t="shared" si="18"/>
        <v>50000</v>
      </c>
      <c r="V50" s="149">
        <f t="shared" si="18"/>
        <v>62286.648042000001</v>
      </c>
      <c r="W50" s="149">
        <f t="shared" si="18"/>
        <v>0</v>
      </c>
      <c r="X50" s="149">
        <f t="shared" si="18"/>
        <v>0</v>
      </c>
      <c r="Y50" s="149">
        <f t="shared" si="18"/>
        <v>0</v>
      </c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  <c r="IR50" s="83"/>
      <c r="IS50" s="83"/>
      <c r="IT50" s="83"/>
      <c r="IU50" s="83"/>
      <c r="IV50" s="83"/>
      <c r="IW50" s="83"/>
      <c r="IX50" s="83"/>
      <c r="IY50" s="83"/>
      <c r="IZ50" s="83"/>
      <c r="JA50" s="83"/>
      <c r="JB50" s="83"/>
      <c r="JC50" s="83"/>
      <c r="JD50" s="83"/>
      <c r="JE50" s="83"/>
      <c r="JF50" s="83"/>
      <c r="JG50" s="83"/>
      <c r="JH50" s="83"/>
      <c r="JI50" s="83"/>
      <c r="JJ50" s="83"/>
      <c r="JK50" s="83"/>
      <c r="JL50" s="83"/>
      <c r="JM50" s="83"/>
      <c r="JN50" s="83"/>
      <c r="JO50" s="83"/>
      <c r="JP50" s="83"/>
      <c r="JQ50" s="83"/>
      <c r="JR50" s="83"/>
      <c r="JS50" s="83"/>
      <c r="JT50" s="83"/>
      <c r="JU50" s="83"/>
      <c r="JV50" s="83"/>
      <c r="JW50" s="83"/>
      <c r="JX50" s="83"/>
      <c r="JY50" s="83"/>
      <c r="JZ50" s="83"/>
      <c r="KA50" s="83"/>
      <c r="KB50" s="83"/>
      <c r="KC50" s="83"/>
      <c r="KD50" s="83"/>
      <c r="KE50" s="83"/>
      <c r="KF50" s="83"/>
      <c r="KG50" s="83"/>
      <c r="KH50" s="83"/>
      <c r="KI50" s="83"/>
      <c r="KJ50" s="83"/>
      <c r="KK50" s="83"/>
      <c r="KL50" s="83"/>
      <c r="KM50" s="83"/>
      <c r="KN50" s="83"/>
      <c r="KO50" s="83"/>
      <c r="KP50" s="83"/>
      <c r="KQ50" s="83"/>
      <c r="KR50" s="83"/>
      <c r="KS50" s="83"/>
      <c r="KT50" s="83"/>
      <c r="KU50" s="83"/>
      <c r="KV50" s="83"/>
      <c r="KW50" s="83"/>
      <c r="KX50" s="83"/>
      <c r="KY50" s="83"/>
      <c r="KZ50" s="83"/>
      <c r="LA50" s="83"/>
      <c r="LB50" s="83"/>
      <c r="LC50" s="83"/>
      <c r="LD50" s="83"/>
      <c r="LE50" s="83"/>
      <c r="LF50" s="83"/>
      <c r="LG50" s="83"/>
      <c r="LH50" s="83"/>
      <c r="LI50" s="83"/>
      <c r="LJ50" s="83"/>
      <c r="LK50" s="83"/>
      <c r="LL50" s="83"/>
      <c r="LM50" s="83"/>
      <c r="LN50" s="83"/>
      <c r="LO50" s="83"/>
      <c r="LP50" s="83"/>
      <c r="LQ50" s="83"/>
      <c r="LR50" s="83"/>
      <c r="LS50" s="83"/>
      <c r="LT50" s="83"/>
      <c r="LU50" s="83"/>
      <c r="LV50" s="83"/>
      <c r="LW50" s="83"/>
      <c r="LX50" s="83"/>
      <c r="LY50" s="83"/>
      <c r="LZ50" s="83"/>
      <c r="MA50" s="83"/>
      <c r="MB50" s="83"/>
      <c r="MC50" s="83"/>
      <c r="MD50" s="83"/>
      <c r="ME50" s="83"/>
      <c r="MF50" s="83"/>
      <c r="MG50" s="83"/>
      <c r="MH50" s="83"/>
      <c r="MI50" s="83"/>
      <c r="MJ50" s="83"/>
      <c r="MK50" s="83"/>
      <c r="ML50" s="83"/>
      <c r="MM50" s="83"/>
      <c r="MN50" s="83"/>
      <c r="MO50" s="83"/>
      <c r="MP50" s="83"/>
      <c r="MQ50" s="83"/>
      <c r="MR50" s="83"/>
      <c r="MS50" s="83"/>
      <c r="MT50" s="83"/>
      <c r="MU50" s="83"/>
      <c r="MV50" s="83"/>
      <c r="MW50" s="83"/>
      <c r="MX50" s="83"/>
      <c r="MY50" s="83"/>
      <c r="MZ50" s="83"/>
      <c r="NA50" s="83"/>
      <c r="NB50" s="83"/>
      <c r="NC50" s="83"/>
      <c r="ND50" s="83"/>
      <c r="NE50" s="83"/>
      <c r="NF50" s="83"/>
      <c r="NG50" s="83"/>
      <c r="NH50" s="83"/>
      <c r="NI50" s="83"/>
      <c r="NJ50" s="83"/>
      <c r="NK50" s="83"/>
      <c r="NL50" s="83"/>
      <c r="NM50" s="83"/>
      <c r="NN50" s="83"/>
      <c r="NO50" s="83"/>
      <c r="NP50" s="83"/>
      <c r="NQ50" s="83"/>
      <c r="NR50" s="83"/>
      <c r="NS50" s="83"/>
      <c r="NT50" s="83"/>
      <c r="NU50" s="83"/>
      <c r="NV50" s="83"/>
      <c r="NW50" s="83"/>
      <c r="NX50" s="83"/>
      <c r="NY50" s="83"/>
      <c r="NZ50" s="83"/>
      <c r="OA50" s="83"/>
      <c r="OB50" s="83"/>
      <c r="OC50" s="83"/>
      <c r="OD50" s="83"/>
      <c r="OE50" s="83"/>
      <c r="OF50" s="83"/>
      <c r="OG50" s="83"/>
      <c r="OH50" s="83"/>
      <c r="OI50" s="83"/>
      <c r="OJ50" s="83"/>
      <c r="OK50" s="83"/>
      <c r="OL50" s="83"/>
      <c r="OM50" s="83"/>
      <c r="ON50" s="83"/>
      <c r="OO50" s="83"/>
      <c r="OP50" s="83"/>
      <c r="OQ50" s="83"/>
      <c r="OR50" s="83"/>
      <c r="OS50" s="83"/>
      <c r="OT50" s="83"/>
      <c r="OU50" s="83"/>
      <c r="OV50" s="83"/>
      <c r="OW50" s="83"/>
      <c r="OX50" s="83"/>
      <c r="OY50" s="83"/>
      <c r="OZ50" s="83"/>
      <c r="PA50" s="83"/>
      <c r="PB50" s="83"/>
      <c r="PC50" s="83"/>
      <c r="PD50" s="83"/>
      <c r="PE50" s="83"/>
      <c r="PF50" s="83"/>
      <c r="PG50" s="83"/>
      <c r="PH50" s="83"/>
      <c r="PI50" s="83"/>
      <c r="PJ50" s="83"/>
      <c r="PK50" s="83"/>
      <c r="PL50" s="83"/>
      <c r="PM50" s="83"/>
      <c r="PN50" s="83"/>
      <c r="PO50" s="83"/>
      <c r="PP50" s="83"/>
      <c r="PQ50" s="83"/>
      <c r="PR50" s="83"/>
      <c r="PS50" s="83"/>
      <c r="PT50" s="83"/>
      <c r="PU50" s="83"/>
      <c r="PV50" s="83"/>
      <c r="PW50" s="83"/>
      <c r="PX50" s="83"/>
      <c r="PY50" s="83"/>
      <c r="PZ50" s="83"/>
      <c r="QA50" s="83"/>
      <c r="QB50" s="83"/>
      <c r="QC50" s="83"/>
      <c r="QD50" s="83"/>
      <c r="QE50" s="83"/>
      <c r="QF50" s="83"/>
      <c r="QG50" s="83"/>
      <c r="QH50" s="83"/>
      <c r="QI50" s="83"/>
      <c r="QJ50" s="83"/>
      <c r="QK50" s="83"/>
      <c r="QL50" s="83"/>
      <c r="QM50" s="83"/>
      <c r="QN50" s="83"/>
      <c r="QO50" s="83"/>
      <c r="QP50" s="83"/>
      <c r="QQ50" s="83"/>
      <c r="QR50" s="83"/>
      <c r="QS50" s="83"/>
      <c r="QT50" s="83"/>
      <c r="QU50" s="83"/>
      <c r="QV50" s="83"/>
      <c r="QW50" s="83"/>
      <c r="QX50" s="83"/>
      <c r="QY50" s="83"/>
      <c r="QZ50" s="83"/>
      <c r="RA50" s="83"/>
      <c r="RB50" s="83"/>
      <c r="RC50" s="83"/>
      <c r="RD50" s="83"/>
      <c r="RE50" s="83"/>
      <c r="RF50" s="83"/>
      <c r="RG50" s="83"/>
      <c r="RH50" s="83"/>
      <c r="RI50" s="83"/>
      <c r="RJ50" s="83"/>
      <c r="RK50" s="83"/>
      <c r="RL50" s="83"/>
      <c r="RM50" s="83"/>
      <c r="RN50" s="83"/>
      <c r="RO50" s="83"/>
      <c r="RP50" s="83"/>
      <c r="RQ50" s="83"/>
      <c r="RR50" s="83"/>
      <c r="RS50" s="83"/>
      <c r="RT50" s="83"/>
      <c r="RU50" s="83"/>
      <c r="RV50" s="83"/>
      <c r="RW50" s="83"/>
      <c r="RX50" s="83"/>
      <c r="RY50" s="83"/>
      <c r="RZ50" s="83"/>
      <c r="SA50" s="83"/>
      <c r="SB50" s="83"/>
      <c r="SC50" s="83"/>
      <c r="SD50" s="83"/>
      <c r="SE50" s="83"/>
      <c r="SF50" s="83"/>
      <c r="SG50" s="83"/>
      <c r="SH50" s="83"/>
      <c r="SI50" s="83"/>
      <c r="SJ50" s="83"/>
      <c r="SK50" s="83"/>
      <c r="SL50" s="83"/>
      <c r="SM50" s="83"/>
      <c r="SN50" s="83"/>
      <c r="SO50" s="83"/>
      <c r="SP50" s="83"/>
      <c r="SQ50" s="83"/>
      <c r="SR50" s="83"/>
      <c r="SS50" s="83"/>
      <c r="ST50" s="83"/>
      <c r="SU50" s="83"/>
      <c r="SV50" s="83"/>
      <c r="SW50" s="83"/>
      <c r="SX50" s="83"/>
      <c r="SY50" s="83"/>
      <c r="SZ50" s="83"/>
      <c r="TA50" s="83"/>
      <c r="TB50" s="83"/>
      <c r="TC50" s="83"/>
      <c r="TD50" s="83"/>
      <c r="TE50" s="83"/>
      <c r="TF50" s="83"/>
      <c r="TG50" s="83"/>
      <c r="TH50" s="83"/>
      <c r="TI50" s="83"/>
      <c r="TJ50" s="83"/>
      <c r="TK50" s="83"/>
      <c r="TL50" s="83"/>
      <c r="TM50" s="83"/>
      <c r="TN50" s="83"/>
      <c r="TO50" s="83"/>
      <c r="TP50" s="83"/>
      <c r="TQ50" s="83"/>
      <c r="TR50" s="83"/>
      <c r="TS50" s="83"/>
      <c r="TT50" s="83"/>
      <c r="TU50" s="83"/>
      <c r="TV50" s="83"/>
      <c r="TW50" s="83"/>
      <c r="TX50" s="83"/>
      <c r="TY50" s="83"/>
      <c r="TZ50" s="83"/>
      <c r="UA50" s="83"/>
      <c r="UB50" s="83"/>
      <c r="UC50" s="83"/>
      <c r="UD50" s="83"/>
      <c r="UE50" s="83"/>
      <c r="UF50" s="83"/>
      <c r="UG50" s="83"/>
      <c r="UH50" s="83"/>
      <c r="UI50" s="83"/>
      <c r="UJ50" s="83"/>
      <c r="UK50" s="83"/>
      <c r="UL50" s="83"/>
      <c r="UM50" s="83"/>
      <c r="UN50" s="83"/>
      <c r="UO50" s="83"/>
      <c r="UP50" s="83"/>
      <c r="UQ50" s="83"/>
      <c r="UR50" s="83"/>
      <c r="US50" s="83"/>
      <c r="UT50" s="83"/>
      <c r="UU50" s="83"/>
      <c r="UV50" s="83"/>
      <c r="UW50" s="83"/>
      <c r="UX50" s="83"/>
      <c r="UY50" s="83"/>
      <c r="UZ50" s="83"/>
      <c r="VA50" s="83"/>
      <c r="VB50" s="83"/>
      <c r="VC50" s="83"/>
      <c r="VD50" s="83"/>
      <c r="VE50" s="83"/>
      <c r="VF50" s="83"/>
      <c r="VG50" s="83"/>
      <c r="VH50" s="83"/>
      <c r="VI50" s="83"/>
      <c r="VJ50" s="83"/>
      <c r="VK50" s="83"/>
      <c r="VL50" s="83"/>
      <c r="VM50" s="83"/>
      <c r="VN50" s="83"/>
      <c r="VO50" s="83"/>
      <c r="VP50" s="83"/>
      <c r="VQ50" s="83"/>
      <c r="VR50" s="83"/>
      <c r="VS50" s="83"/>
      <c r="VT50" s="83"/>
      <c r="VU50" s="83"/>
      <c r="VV50" s="83"/>
      <c r="VW50" s="83"/>
      <c r="VX50" s="83"/>
      <c r="VY50" s="83"/>
      <c r="VZ50" s="83"/>
      <c r="WA50" s="83"/>
      <c r="WB50" s="83"/>
      <c r="WC50" s="83"/>
      <c r="WD50" s="83"/>
      <c r="WE50" s="83"/>
      <c r="WF50" s="83"/>
      <c r="WG50" s="83"/>
      <c r="WH50" s="83"/>
      <c r="WI50" s="83"/>
      <c r="WJ50" s="83"/>
      <c r="WK50" s="83"/>
      <c r="WL50" s="83"/>
      <c r="WM50" s="83"/>
      <c r="WN50" s="83"/>
      <c r="WO50" s="83"/>
      <c r="WP50" s="83"/>
      <c r="WQ50" s="83"/>
      <c r="WR50" s="83"/>
      <c r="WS50" s="83"/>
      <c r="WT50" s="83"/>
      <c r="WU50" s="83"/>
      <c r="WV50" s="83"/>
      <c r="WW50" s="83"/>
      <c r="WX50" s="83"/>
      <c r="WY50" s="83"/>
      <c r="WZ50" s="83"/>
      <c r="XA50" s="83"/>
      <c r="XB50" s="83"/>
      <c r="XC50" s="83"/>
      <c r="XD50" s="83"/>
      <c r="XE50" s="83"/>
      <c r="XF50" s="83"/>
      <c r="XG50" s="83"/>
      <c r="XH50" s="83"/>
      <c r="XI50" s="83"/>
      <c r="XJ50" s="83"/>
      <c r="XK50" s="83"/>
      <c r="XL50" s="83"/>
      <c r="XM50" s="83"/>
      <c r="XN50" s="83"/>
      <c r="XO50" s="83"/>
      <c r="XP50" s="83"/>
      <c r="XQ50" s="83"/>
      <c r="XR50" s="83"/>
      <c r="XS50" s="83"/>
      <c r="XT50" s="83"/>
      <c r="XU50" s="83"/>
      <c r="XV50" s="83"/>
      <c r="XW50" s="83"/>
      <c r="XX50" s="83"/>
      <c r="XY50" s="83"/>
      <c r="XZ50" s="83"/>
      <c r="YA50" s="83"/>
      <c r="YB50" s="83"/>
      <c r="YC50" s="83"/>
      <c r="YD50" s="83"/>
      <c r="YE50" s="83"/>
      <c r="YF50" s="83"/>
      <c r="YG50" s="83"/>
      <c r="YH50" s="83"/>
      <c r="YI50" s="83"/>
      <c r="YJ50" s="83"/>
      <c r="YK50" s="83"/>
      <c r="YL50" s="83"/>
      <c r="YM50" s="83"/>
      <c r="YN50" s="83"/>
      <c r="YO50" s="83"/>
      <c r="YP50" s="83"/>
      <c r="YQ50" s="83"/>
      <c r="YR50" s="83"/>
      <c r="YS50" s="83"/>
      <c r="YT50" s="83"/>
      <c r="YU50" s="83"/>
      <c r="YV50" s="83"/>
      <c r="YW50" s="83"/>
      <c r="YX50" s="83"/>
      <c r="YY50" s="83"/>
      <c r="YZ50" s="83"/>
      <c r="ZA50" s="83"/>
      <c r="ZB50" s="83"/>
      <c r="ZC50" s="83"/>
      <c r="ZD50" s="83"/>
      <c r="ZE50" s="83"/>
      <c r="ZF50" s="83"/>
      <c r="ZG50" s="83"/>
      <c r="ZH50" s="83"/>
      <c r="ZI50" s="83"/>
      <c r="ZJ50" s="83"/>
      <c r="ZK50" s="83"/>
      <c r="ZL50" s="83"/>
      <c r="ZM50" s="83"/>
      <c r="ZN50" s="83"/>
      <c r="ZO50" s="83"/>
      <c r="ZP50" s="83"/>
      <c r="ZQ50" s="83"/>
      <c r="ZR50" s="83"/>
      <c r="ZS50" s="83"/>
      <c r="ZT50" s="83"/>
      <c r="ZU50" s="83"/>
      <c r="ZV50" s="83"/>
      <c r="ZW50" s="83"/>
      <c r="ZX50" s="83"/>
      <c r="ZY50" s="83"/>
      <c r="ZZ50" s="83"/>
      <c r="AAA50" s="83"/>
      <c r="AAB50" s="83"/>
      <c r="AAC50" s="83"/>
      <c r="AAD50" s="83"/>
      <c r="AAE50" s="83"/>
      <c r="AAF50" s="83"/>
      <c r="AAG50" s="83"/>
      <c r="AAH50" s="83"/>
      <c r="AAI50" s="83"/>
      <c r="AAJ50" s="83"/>
      <c r="AAK50" s="83"/>
      <c r="AAL50" s="83"/>
      <c r="AAM50" s="83"/>
      <c r="AAN50" s="83"/>
      <c r="AAO50" s="83"/>
      <c r="AAP50" s="83"/>
      <c r="AAQ50" s="83"/>
      <c r="AAR50" s="83"/>
      <c r="AAS50" s="83"/>
      <c r="AAT50" s="83"/>
      <c r="AAU50" s="83"/>
      <c r="AAV50" s="83"/>
      <c r="AAW50" s="83"/>
      <c r="AAX50" s="83"/>
      <c r="AAY50" s="83"/>
      <c r="AAZ50" s="83"/>
      <c r="ABA50" s="83"/>
      <c r="ABB50" s="83"/>
      <c r="ABC50" s="83"/>
      <c r="ABD50" s="83"/>
      <c r="ABE50" s="83"/>
      <c r="ABF50" s="83"/>
      <c r="ABG50" s="83"/>
      <c r="ABH50" s="83"/>
      <c r="ABI50" s="83"/>
      <c r="ABJ50" s="83"/>
      <c r="ABK50" s="83"/>
      <c r="ABL50" s="83"/>
      <c r="ABM50" s="83"/>
      <c r="ABN50" s="83"/>
      <c r="ABO50" s="83"/>
      <c r="ABP50" s="83"/>
      <c r="ABQ50" s="83"/>
      <c r="ABR50" s="83"/>
      <c r="ABS50" s="83"/>
      <c r="ABT50" s="83"/>
      <c r="ABU50" s="83"/>
      <c r="ABV50" s="83"/>
      <c r="ABW50" s="83"/>
      <c r="ABX50" s="83"/>
      <c r="ABY50" s="83"/>
      <c r="ABZ50" s="83"/>
      <c r="ACA50" s="83"/>
      <c r="ACB50" s="83"/>
      <c r="ACC50" s="83"/>
      <c r="ACD50" s="83"/>
      <c r="ACE50" s="83"/>
      <c r="ACF50" s="83"/>
      <c r="ACG50" s="83"/>
      <c r="ACH50" s="83"/>
      <c r="ACI50" s="83"/>
      <c r="ACJ50" s="83"/>
      <c r="ACK50" s="83"/>
      <c r="ACL50" s="83"/>
      <c r="ACM50" s="83"/>
      <c r="ACN50" s="83"/>
      <c r="ACO50" s="83"/>
      <c r="ACP50" s="83"/>
      <c r="ACQ50" s="83"/>
      <c r="ACR50" s="83"/>
      <c r="ACS50" s="83"/>
      <c r="ACT50" s="83"/>
      <c r="ACU50" s="83"/>
      <c r="ACV50" s="83"/>
      <c r="ACW50" s="83"/>
      <c r="ACX50" s="83"/>
      <c r="ACY50" s="83"/>
      <c r="ACZ50" s="83"/>
      <c r="ADA50" s="83"/>
      <c r="ADB50" s="83"/>
      <c r="ADC50" s="83"/>
      <c r="ADD50" s="83"/>
      <c r="ADE50" s="83"/>
      <c r="ADF50" s="83"/>
      <c r="ADG50" s="83"/>
      <c r="ADH50" s="83"/>
      <c r="ADI50" s="83"/>
      <c r="ADJ50" s="83"/>
      <c r="ADK50" s="83"/>
      <c r="ADL50" s="83"/>
      <c r="ADM50" s="83"/>
      <c r="ADN50" s="83"/>
      <c r="ADO50" s="83"/>
      <c r="ADP50" s="83"/>
      <c r="ADQ50" s="83"/>
      <c r="ADR50" s="83"/>
      <c r="ADS50" s="83"/>
      <c r="ADT50" s="83"/>
      <c r="ADU50" s="83"/>
      <c r="ADV50" s="83"/>
      <c r="ADW50" s="83"/>
      <c r="ADX50" s="83"/>
      <c r="ADY50" s="83"/>
      <c r="ADZ50" s="83"/>
      <c r="AEA50" s="83"/>
      <c r="AEB50" s="83"/>
      <c r="AEC50" s="83"/>
      <c r="AED50" s="83"/>
      <c r="AEE50" s="83"/>
      <c r="AEF50" s="83"/>
      <c r="AEG50" s="83"/>
      <c r="AEH50" s="83"/>
      <c r="AEI50" s="83"/>
      <c r="AEJ50" s="83"/>
      <c r="AEK50" s="83"/>
      <c r="AEL50" s="83"/>
      <c r="AEM50" s="83"/>
      <c r="AEN50" s="83"/>
      <c r="AEO50" s="83"/>
      <c r="AEP50" s="83"/>
      <c r="AEQ50" s="83"/>
      <c r="AER50" s="83"/>
      <c r="AES50" s="83"/>
      <c r="AET50" s="83"/>
      <c r="AEU50" s="83"/>
      <c r="AEV50" s="83"/>
      <c r="AEW50" s="83"/>
      <c r="AEX50" s="83"/>
      <c r="AEY50" s="83"/>
      <c r="AEZ50" s="83"/>
      <c r="AFA50" s="83"/>
      <c r="AFB50" s="83"/>
      <c r="AFC50" s="83"/>
      <c r="AFD50" s="83"/>
      <c r="AFE50" s="83"/>
      <c r="AFF50" s="83"/>
      <c r="AFG50" s="83"/>
      <c r="AFH50" s="83"/>
      <c r="AFI50" s="83"/>
      <c r="AFJ50" s="83"/>
      <c r="AFK50" s="83"/>
      <c r="AFL50" s="83"/>
      <c r="AFM50" s="83"/>
      <c r="AFN50" s="83"/>
      <c r="AFO50" s="83"/>
      <c r="AFP50" s="83"/>
      <c r="AFQ50" s="83"/>
      <c r="AFR50" s="83"/>
      <c r="AFS50" s="83"/>
      <c r="AFT50" s="83"/>
      <c r="AFU50" s="83"/>
      <c r="AFV50" s="83"/>
      <c r="AFW50" s="83"/>
      <c r="AFX50" s="83"/>
      <c r="AFY50" s="83"/>
      <c r="AFZ50" s="83"/>
      <c r="AGA50" s="83"/>
      <c r="AGB50" s="83"/>
      <c r="AGC50" s="83"/>
      <c r="AGD50" s="83"/>
      <c r="AGE50" s="83"/>
      <c r="AGF50" s="83"/>
      <c r="AGG50" s="83"/>
      <c r="AGH50" s="83"/>
      <c r="AGI50" s="83"/>
      <c r="AGJ50" s="83"/>
      <c r="AGK50" s="83"/>
      <c r="AGL50" s="83"/>
      <c r="AGM50" s="83"/>
      <c r="AGN50" s="83"/>
      <c r="AGO50" s="83"/>
      <c r="AGP50" s="83"/>
      <c r="AGQ50" s="83"/>
      <c r="AGR50" s="83"/>
      <c r="AGS50" s="83"/>
      <c r="AGT50" s="83"/>
      <c r="AGU50" s="83"/>
      <c r="AGV50" s="83"/>
      <c r="AGW50" s="83"/>
      <c r="AGX50" s="83"/>
      <c r="AGY50" s="83"/>
      <c r="AGZ50" s="83"/>
      <c r="AHA50" s="83"/>
      <c r="AHB50" s="83"/>
      <c r="AHC50" s="83"/>
      <c r="AHD50" s="83"/>
      <c r="AHE50" s="83"/>
      <c r="AHF50" s="83"/>
      <c r="AHG50" s="83"/>
      <c r="AHH50" s="83"/>
      <c r="AHI50" s="83"/>
      <c r="AHJ50" s="83"/>
      <c r="AHK50" s="83"/>
      <c r="AHL50" s="83"/>
      <c r="AHM50" s="83"/>
      <c r="AHN50" s="83"/>
      <c r="AHO50" s="83"/>
      <c r="AHP50" s="83"/>
      <c r="AHQ50" s="83"/>
      <c r="AHR50" s="83"/>
      <c r="AHS50" s="83"/>
      <c r="AHT50" s="83"/>
      <c r="AHU50" s="83"/>
      <c r="AHV50" s="83"/>
      <c r="AHW50" s="83"/>
      <c r="AHX50" s="83"/>
      <c r="AHY50" s="83"/>
      <c r="AHZ50" s="83"/>
      <c r="AIA50" s="83"/>
      <c r="AIB50" s="83"/>
      <c r="AIC50" s="83"/>
      <c r="AID50" s="83"/>
      <c r="AIE50" s="83"/>
      <c r="AIF50" s="83"/>
      <c r="AIG50" s="83"/>
      <c r="AIH50" s="83"/>
      <c r="AII50" s="83"/>
      <c r="AIJ50" s="83"/>
      <c r="AIK50" s="83"/>
      <c r="AIL50" s="83"/>
      <c r="AIM50" s="83"/>
      <c r="AIN50" s="83"/>
      <c r="AIO50" s="83"/>
      <c r="AIP50" s="83"/>
      <c r="AIQ50" s="83"/>
      <c r="AIR50" s="83"/>
      <c r="AIS50" s="83"/>
      <c r="AIT50" s="83"/>
      <c r="AIU50" s="83"/>
      <c r="AIV50" s="83"/>
      <c r="AIW50" s="83"/>
      <c r="AIX50" s="83"/>
      <c r="AIY50" s="83"/>
      <c r="AIZ50" s="83"/>
      <c r="AJA50" s="83"/>
      <c r="AJB50" s="83"/>
      <c r="AJC50" s="83"/>
      <c r="AJD50" s="83"/>
      <c r="AJE50" s="83"/>
      <c r="AJF50" s="83"/>
      <c r="AJG50" s="83"/>
      <c r="AJH50" s="83"/>
      <c r="AJI50" s="83"/>
      <c r="AJJ50" s="83"/>
      <c r="AJK50" s="83"/>
      <c r="AJL50" s="83"/>
      <c r="AJM50" s="83"/>
      <c r="AJN50" s="83"/>
      <c r="AJO50" s="83"/>
      <c r="AJP50" s="83"/>
      <c r="AJQ50" s="83"/>
      <c r="AJR50" s="83"/>
      <c r="AJS50" s="83"/>
      <c r="AJT50" s="83"/>
      <c r="AJU50" s="83"/>
      <c r="AJV50" s="83"/>
      <c r="AJW50" s="83"/>
      <c r="AJX50" s="83"/>
      <c r="AJY50" s="83"/>
      <c r="AJZ50" s="83"/>
      <c r="AKA50" s="83"/>
      <c r="AKB50" s="83"/>
      <c r="AKC50" s="83"/>
      <c r="AKD50" s="83"/>
      <c r="AKE50" s="83"/>
      <c r="AKF50" s="83"/>
      <c r="AKG50" s="83"/>
    </row>
    <row r="51" spans="1:969" ht="23.1" customHeight="1" x14ac:dyDescent="0.25">
      <c r="A51" s="143">
        <v>1</v>
      </c>
      <c r="B51" s="166" t="s">
        <v>85</v>
      </c>
      <c r="C51" s="167" t="s">
        <v>340</v>
      </c>
      <c r="D51" s="166" t="s">
        <v>267</v>
      </c>
      <c r="E51" s="152">
        <f>F51+G51+H51+I51+J51+K51+M51+N51+O51+P51+Q51+R51+S51+T51+U51+V51+W51+X51+Y51</f>
        <v>2972877.6780419997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6">
        <v>0</v>
      </c>
      <c r="M51" s="168">
        <v>0</v>
      </c>
      <c r="N51" s="169">
        <v>2860591.03</v>
      </c>
      <c r="O51" s="169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68">
        <v>50000</v>
      </c>
      <c r="V51" s="168">
        <f>(F51+G51+H51+I51+J51+K51+M51+N51+O51+P51+Q51+R51+S51+T51+U51)*2.14%</f>
        <v>62286.648042000001</v>
      </c>
      <c r="W51" s="170">
        <v>0</v>
      </c>
      <c r="X51" s="170">
        <v>0</v>
      </c>
      <c r="Y51" s="170">
        <v>0</v>
      </c>
    </row>
    <row r="52" spans="1:969" s="148" customFormat="1" ht="23.1" customHeight="1" x14ac:dyDescent="0.25">
      <c r="A52" s="374" t="s">
        <v>87</v>
      </c>
      <c r="B52" s="374"/>
      <c r="C52" s="374"/>
      <c r="D52" s="150" t="s">
        <v>31</v>
      </c>
      <c r="E52" s="149">
        <f t="shared" ref="E52:Y52" si="19">SUM(E53)</f>
        <v>2041824.19228232</v>
      </c>
      <c r="F52" s="149">
        <f t="shared" si="19"/>
        <v>0</v>
      </c>
      <c r="G52" s="149">
        <f t="shared" si="19"/>
        <v>0</v>
      </c>
      <c r="H52" s="149">
        <f t="shared" si="19"/>
        <v>0</v>
      </c>
      <c r="I52" s="149">
        <f t="shared" si="19"/>
        <v>0</v>
      </c>
      <c r="J52" s="149">
        <f t="shared" si="19"/>
        <v>0</v>
      </c>
      <c r="K52" s="149">
        <f t="shared" si="19"/>
        <v>0</v>
      </c>
      <c r="L52" s="150">
        <f t="shared" si="19"/>
        <v>0</v>
      </c>
      <c r="M52" s="149">
        <f t="shared" si="19"/>
        <v>0</v>
      </c>
      <c r="N52" s="149">
        <f t="shared" si="19"/>
        <v>1950092.2187999999</v>
      </c>
      <c r="O52" s="149">
        <f t="shared" si="19"/>
        <v>0</v>
      </c>
      <c r="P52" s="149">
        <f t="shared" si="19"/>
        <v>0</v>
      </c>
      <c r="Q52" s="149">
        <f t="shared" si="19"/>
        <v>0</v>
      </c>
      <c r="R52" s="149">
        <f t="shared" si="19"/>
        <v>0</v>
      </c>
      <c r="S52" s="149">
        <f t="shared" si="19"/>
        <v>0</v>
      </c>
      <c r="T52" s="149">
        <f t="shared" si="19"/>
        <v>0</v>
      </c>
      <c r="U52" s="149">
        <f t="shared" si="19"/>
        <v>50000</v>
      </c>
      <c r="V52" s="149">
        <f t="shared" si="19"/>
        <v>41731.973482320005</v>
      </c>
      <c r="W52" s="149">
        <f t="shared" si="19"/>
        <v>0</v>
      </c>
      <c r="X52" s="149">
        <f t="shared" si="19"/>
        <v>0</v>
      </c>
      <c r="Y52" s="149">
        <f t="shared" si="19"/>
        <v>0</v>
      </c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  <c r="IW52" s="83"/>
      <c r="IX52" s="83"/>
      <c r="IY52" s="83"/>
      <c r="IZ52" s="83"/>
      <c r="JA52" s="83"/>
      <c r="JB52" s="83"/>
      <c r="JC52" s="83"/>
      <c r="JD52" s="83"/>
      <c r="JE52" s="83"/>
      <c r="JF52" s="83"/>
      <c r="JG52" s="83"/>
      <c r="JH52" s="83"/>
      <c r="JI52" s="83"/>
      <c r="JJ52" s="83"/>
      <c r="JK52" s="83"/>
      <c r="JL52" s="83"/>
      <c r="JM52" s="83"/>
      <c r="JN52" s="83"/>
      <c r="JO52" s="83"/>
      <c r="JP52" s="83"/>
      <c r="JQ52" s="83"/>
      <c r="JR52" s="83"/>
      <c r="JS52" s="83"/>
      <c r="JT52" s="83"/>
      <c r="JU52" s="83"/>
      <c r="JV52" s="83"/>
      <c r="JW52" s="83"/>
      <c r="JX52" s="83"/>
      <c r="JY52" s="83"/>
      <c r="JZ52" s="83"/>
      <c r="KA52" s="83"/>
      <c r="KB52" s="83"/>
      <c r="KC52" s="83"/>
      <c r="KD52" s="83"/>
      <c r="KE52" s="83"/>
      <c r="KF52" s="83"/>
      <c r="KG52" s="83"/>
      <c r="KH52" s="83"/>
      <c r="KI52" s="83"/>
      <c r="KJ52" s="83"/>
      <c r="KK52" s="83"/>
      <c r="KL52" s="83"/>
      <c r="KM52" s="83"/>
      <c r="KN52" s="83"/>
      <c r="KO52" s="83"/>
      <c r="KP52" s="83"/>
      <c r="KQ52" s="83"/>
      <c r="KR52" s="83"/>
      <c r="KS52" s="83"/>
      <c r="KT52" s="83"/>
      <c r="KU52" s="83"/>
      <c r="KV52" s="83"/>
      <c r="KW52" s="83"/>
      <c r="KX52" s="83"/>
      <c r="KY52" s="83"/>
      <c r="KZ52" s="83"/>
      <c r="LA52" s="83"/>
      <c r="LB52" s="83"/>
      <c r="LC52" s="83"/>
      <c r="LD52" s="83"/>
      <c r="LE52" s="83"/>
      <c r="LF52" s="83"/>
      <c r="LG52" s="83"/>
      <c r="LH52" s="83"/>
      <c r="LI52" s="83"/>
      <c r="LJ52" s="83"/>
      <c r="LK52" s="83"/>
      <c r="LL52" s="83"/>
      <c r="LM52" s="83"/>
      <c r="LN52" s="83"/>
      <c r="LO52" s="83"/>
      <c r="LP52" s="83"/>
      <c r="LQ52" s="83"/>
      <c r="LR52" s="83"/>
      <c r="LS52" s="83"/>
      <c r="LT52" s="83"/>
      <c r="LU52" s="83"/>
      <c r="LV52" s="83"/>
      <c r="LW52" s="83"/>
      <c r="LX52" s="83"/>
      <c r="LY52" s="83"/>
      <c r="LZ52" s="83"/>
      <c r="MA52" s="83"/>
      <c r="MB52" s="83"/>
      <c r="MC52" s="83"/>
      <c r="MD52" s="83"/>
      <c r="ME52" s="83"/>
      <c r="MF52" s="83"/>
      <c r="MG52" s="83"/>
      <c r="MH52" s="83"/>
      <c r="MI52" s="83"/>
      <c r="MJ52" s="83"/>
      <c r="MK52" s="83"/>
      <c r="ML52" s="83"/>
      <c r="MM52" s="83"/>
      <c r="MN52" s="83"/>
      <c r="MO52" s="83"/>
      <c r="MP52" s="83"/>
      <c r="MQ52" s="83"/>
      <c r="MR52" s="83"/>
      <c r="MS52" s="83"/>
      <c r="MT52" s="83"/>
      <c r="MU52" s="83"/>
      <c r="MV52" s="83"/>
      <c r="MW52" s="83"/>
      <c r="MX52" s="83"/>
      <c r="MY52" s="83"/>
      <c r="MZ52" s="83"/>
      <c r="NA52" s="83"/>
      <c r="NB52" s="83"/>
      <c r="NC52" s="83"/>
      <c r="ND52" s="83"/>
      <c r="NE52" s="83"/>
      <c r="NF52" s="83"/>
      <c r="NG52" s="83"/>
      <c r="NH52" s="83"/>
      <c r="NI52" s="83"/>
      <c r="NJ52" s="83"/>
      <c r="NK52" s="83"/>
      <c r="NL52" s="83"/>
      <c r="NM52" s="83"/>
      <c r="NN52" s="83"/>
      <c r="NO52" s="83"/>
      <c r="NP52" s="83"/>
      <c r="NQ52" s="83"/>
      <c r="NR52" s="83"/>
      <c r="NS52" s="83"/>
      <c r="NT52" s="83"/>
      <c r="NU52" s="83"/>
      <c r="NV52" s="83"/>
      <c r="NW52" s="83"/>
      <c r="NX52" s="83"/>
      <c r="NY52" s="83"/>
      <c r="NZ52" s="83"/>
      <c r="OA52" s="83"/>
      <c r="OB52" s="83"/>
      <c r="OC52" s="83"/>
      <c r="OD52" s="83"/>
      <c r="OE52" s="83"/>
      <c r="OF52" s="83"/>
      <c r="OG52" s="83"/>
      <c r="OH52" s="83"/>
      <c r="OI52" s="83"/>
      <c r="OJ52" s="83"/>
      <c r="OK52" s="83"/>
      <c r="OL52" s="83"/>
      <c r="OM52" s="83"/>
      <c r="ON52" s="83"/>
      <c r="OO52" s="83"/>
      <c r="OP52" s="83"/>
      <c r="OQ52" s="83"/>
      <c r="OR52" s="83"/>
      <c r="OS52" s="83"/>
      <c r="OT52" s="83"/>
      <c r="OU52" s="83"/>
      <c r="OV52" s="83"/>
      <c r="OW52" s="83"/>
      <c r="OX52" s="83"/>
      <c r="OY52" s="83"/>
      <c r="OZ52" s="83"/>
      <c r="PA52" s="83"/>
      <c r="PB52" s="83"/>
      <c r="PC52" s="83"/>
      <c r="PD52" s="83"/>
      <c r="PE52" s="83"/>
      <c r="PF52" s="83"/>
      <c r="PG52" s="83"/>
      <c r="PH52" s="83"/>
      <c r="PI52" s="83"/>
      <c r="PJ52" s="83"/>
      <c r="PK52" s="83"/>
      <c r="PL52" s="83"/>
      <c r="PM52" s="83"/>
      <c r="PN52" s="83"/>
      <c r="PO52" s="83"/>
      <c r="PP52" s="83"/>
      <c r="PQ52" s="83"/>
      <c r="PR52" s="83"/>
      <c r="PS52" s="83"/>
      <c r="PT52" s="83"/>
      <c r="PU52" s="83"/>
      <c r="PV52" s="83"/>
      <c r="PW52" s="83"/>
      <c r="PX52" s="83"/>
      <c r="PY52" s="83"/>
      <c r="PZ52" s="83"/>
      <c r="QA52" s="83"/>
      <c r="QB52" s="83"/>
      <c r="QC52" s="83"/>
      <c r="QD52" s="83"/>
      <c r="QE52" s="83"/>
      <c r="QF52" s="83"/>
      <c r="QG52" s="83"/>
      <c r="QH52" s="83"/>
      <c r="QI52" s="83"/>
      <c r="QJ52" s="83"/>
      <c r="QK52" s="83"/>
      <c r="QL52" s="83"/>
      <c r="QM52" s="83"/>
      <c r="QN52" s="83"/>
      <c r="QO52" s="83"/>
      <c r="QP52" s="83"/>
      <c r="QQ52" s="83"/>
      <c r="QR52" s="83"/>
      <c r="QS52" s="83"/>
      <c r="QT52" s="83"/>
      <c r="QU52" s="83"/>
      <c r="QV52" s="83"/>
      <c r="QW52" s="83"/>
      <c r="QX52" s="83"/>
      <c r="QY52" s="83"/>
      <c r="QZ52" s="83"/>
      <c r="RA52" s="83"/>
      <c r="RB52" s="83"/>
      <c r="RC52" s="83"/>
      <c r="RD52" s="83"/>
      <c r="RE52" s="83"/>
      <c r="RF52" s="83"/>
      <c r="RG52" s="83"/>
      <c r="RH52" s="83"/>
      <c r="RI52" s="83"/>
      <c r="RJ52" s="83"/>
      <c r="RK52" s="83"/>
      <c r="RL52" s="83"/>
      <c r="RM52" s="83"/>
      <c r="RN52" s="83"/>
      <c r="RO52" s="83"/>
      <c r="RP52" s="83"/>
      <c r="RQ52" s="83"/>
      <c r="RR52" s="83"/>
      <c r="RS52" s="83"/>
      <c r="RT52" s="83"/>
      <c r="RU52" s="83"/>
      <c r="RV52" s="83"/>
      <c r="RW52" s="83"/>
      <c r="RX52" s="83"/>
      <c r="RY52" s="83"/>
      <c r="RZ52" s="83"/>
      <c r="SA52" s="83"/>
      <c r="SB52" s="83"/>
      <c r="SC52" s="83"/>
      <c r="SD52" s="83"/>
      <c r="SE52" s="83"/>
      <c r="SF52" s="83"/>
      <c r="SG52" s="83"/>
      <c r="SH52" s="83"/>
      <c r="SI52" s="83"/>
      <c r="SJ52" s="83"/>
      <c r="SK52" s="83"/>
      <c r="SL52" s="83"/>
      <c r="SM52" s="83"/>
      <c r="SN52" s="83"/>
      <c r="SO52" s="83"/>
      <c r="SP52" s="83"/>
      <c r="SQ52" s="83"/>
      <c r="SR52" s="83"/>
      <c r="SS52" s="83"/>
      <c r="ST52" s="83"/>
      <c r="SU52" s="83"/>
      <c r="SV52" s="83"/>
      <c r="SW52" s="83"/>
      <c r="SX52" s="83"/>
      <c r="SY52" s="83"/>
      <c r="SZ52" s="83"/>
      <c r="TA52" s="83"/>
      <c r="TB52" s="83"/>
      <c r="TC52" s="83"/>
      <c r="TD52" s="83"/>
      <c r="TE52" s="83"/>
      <c r="TF52" s="83"/>
      <c r="TG52" s="83"/>
      <c r="TH52" s="83"/>
      <c r="TI52" s="83"/>
      <c r="TJ52" s="83"/>
      <c r="TK52" s="83"/>
      <c r="TL52" s="83"/>
      <c r="TM52" s="83"/>
      <c r="TN52" s="83"/>
      <c r="TO52" s="83"/>
      <c r="TP52" s="83"/>
      <c r="TQ52" s="83"/>
      <c r="TR52" s="83"/>
      <c r="TS52" s="83"/>
      <c r="TT52" s="83"/>
      <c r="TU52" s="83"/>
      <c r="TV52" s="83"/>
      <c r="TW52" s="83"/>
      <c r="TX52" s="83"/>
      <c r="TY52" s="83"/>
      <c r="TZ52" s="83"/>
      <c r="UA52" s="83"/>
      <c r="UB52" s="83"/>
      <c r="UC52" s="83"/>
      <c r="UD52" s="83"/>
      <c r="UE52" s="83"/>
      <c r="UF52" s="83"/>
      <c r="UG52" s="83"/>
      <c r="UH52" s="83"/>
      <c r="UI52" s="83"/>
      <c r="UJ52" s="83"/>
      <c r="UK52" s="83"/>
      <c r="UL52" s="83"/>
      <c r="UM52" s="83"/>
      <c r="UN52" s="83"/>
      <c r="UO52" s="83"/>
      <c r="UP52" s="83"/>
      <c r="UQ52" s="83"/>
      <c r="UR52" s="83"/>
      <c r="US52" s="83"/>
      <c r="UT52" s="83"/>
      <c r="UU52" s="83"/>
      <c r="UV52" s="83"/>
      <c r="UW52" s="83"/>
      <c r="UX52" s="83"/>
      <c r="UY52" s="83"/>
      <c r="UZ52" s="83"/>
      <c r="VA52" s="83"/>
      <c r="VB52" s="83"/>
      <c r="VC52" s="83"/>
      <c r="VD52" s="83"/>
      <c r="VE52" s="83"/>
      <c r="VF52" s="83"/>
      <c r="VG52" s="83"/>
      <c r="VH52" s="83"/>
      <c r="VI52" s="83"/>
      <c r="VJ52" s="83"/>
      <c r="VK52" s="83"/>
      <c r="VL52" s="83"/>
      <c r="VM52" s="83"/>
      <c r="VN52" s="83"/>
      <c r="VO52" s="83"/>
      <c r="VP52" s="83"/>
      <c r="VQ52" s="83"/>
      <c r="VR52" s="83"/>
      <c r="VS52" s="83"/>
      <c r="VT52" s="83"/>
      <c r="VU52" s="83"/>
      <c r="VV52" s="83"/>
      <c r="VW52" s="83"/>
      <c r="VX52" s="83"/>
      <c r="VY52" s="83"/>
      <c r="VZ52" s="83"/>
      <c r="WA52" s="83"/>
      <c r="WB52" s="83"/>
      <c r="WC52" s="83"/>
      <c r="WD52" s="83"/>
      <c r="WE52" s="83"/>
      <c r="WF52" s="83"/>
      <c r="WG52" s="83"/>
      <c r="WH52" s="83"/>
      <c r="WI52" s="83"/>
      <c r="WJ52" s="83"/>
      <c r="WK52" s="83"/>
      <c r="WL52" s="83"/>
      <c r="WM52" s="83"/>
      <c r="WN52" s="83"/>
      <c r="WO52" s="83"/>
      <c r="WP52" s="83"/>
      <c r="WQ52" s="83"/>
      <c r="WR52" s="83"/>
      <c r="WS52" s="83"/>
      <c r="WT52" s="83"/>
      <c r="WU52" s="83"/>
      <c r="WV52" s="83"/>
      <c r="WW52" s="83"/>
      <c r="WX52" s="83"/>
      <c r="WY52" s="83"/>
      <c r="WZ52" s="83"/>
      <c r="XA52" s="83"/>
      <c r="XB52" s="83"/>
      <c r="XC52" s="83"/>
      <c r="XD52" s="83"/>
      <c r="XE52" s="83"/>
      <c r="XF52" s="83"/>
      <c r="XG52" s="83"/>
      <c r="XH52" s="83"/>
      <c r="XI52" s="83"/>
      <c r="XJ52" s="83"/>
      <c r="XK52" s="83"/>
      <c r="XL52" s="83"/>
      <c r="XM52" s="83"/>
      <c r="XN52" s="83"/>
      <c r="XO52" s="83"/>
      <c r="XP52" s="83"/>
      <c r="XQ52" s="83"/>
      <c r="XR52" s="83"/>
      <c r="XS52" s="83"/>
      <c r="XT52" s="83"/>
      <c r="XU52" s="83"/>
      <c r="XV52" s="83"/>
      <c r="XW52" s="83"/>
      <c r="XX52" s="83"/>
      <c r="XY52" s="83"/>
      <c r="XZ52" s="83"/>
      <c r="YA52" s="83"/>
      <c r="YB52" s="83"/>
      <c r="YC52" s="83"/>
      <c r="YD52" s="83"/>
      <c r="YE52" s="83"/>
      <c r="YF52" s="83"/>
      <c r="YG52" s="83"/>
      <c r="YH52" s="83"/>
      <c r="YI52" s="83"/>
      <c r="YJ52" s="83"/>
      <c r="YK52" s="83"/>
      <c r="YL52" s="83"/>
      <c r="YM52" s="83"/>
      <c r="YN52" s="83"/>
      <c r="YO52" s="83"/>
      <c r="YP52" s="83"/>
      <c r="YQ52" s="83"/>
      <c r="YR52" s="83"/>
      <c r="YS52" s="83"/>
      <c r="YT52" s="83"/>
      <c r="YU52" s="83"/>
      <c r="YV52" s="83"/>
      <c r="YW52" s="83"/>
      <c r="YX52" s="83"/>
      <c r="YY52" s="83"/>
      <c r="YZ52" s="83"/>
      <c r="ZA52" s="83"/>
      <c r="ZB52" s="83"/>
      <c r="ZC52" s="83"/>
      <c r="ZD52" s="83"/>
      <c r="ZE52" s="83"/>
      <c r="ZF52" s="83"/>
      <c r="ZG52" s="83"/>
      <c r="ZH52" s="83"/>
      <c r="ZI52" s="83"/>
      <c r="ZJ52" s="83"/>
      <c r="ZK52" s="83"/>
      <c r="ZL52" s="83"/>
      <c r="ZM52" s="83"/>
      <c r="ZN52" s="83"/>
      <c r="ZO52" s="83"/>
      <c r="ZP52" s="83"/>
      <c r="ZQ52" s="83"/>
      <c r="ZR52" s="83"/>
      <c r="ZS52" s="83"/>
      <c r="ZT52" s="83"/>
      <c r="ZU52" s="83"/>
      <c r="ZV52" s="83"/>
      <c r="ZW52" s="83"/>
      <c r="ZX52" s="83"/>
      <c r="ZY52" s="83"/>
      <c r="ZZ52" s="83"/>
      <c r="AAA52" s="83"/>
      <c r="AAB52" s="83"/>
      <c r="AAC52" s="83"/>
      <c r="AAD52" s="83"/>
      <c r="AAE52" s="83"/>
      <c r="AAF52" s="83"/>
      <c r="AAG52" s="83"/>
      <c r="AAH52" s="83"/>
      <c r="AAI52" s="83"/>
      <c r="AAJ52" s="83"/>
      <c r="AAK52" s="83"/>
      <c r="AAL52" s="83"/>
      <c r="AAM52" s="83"/>
      <c r="AAN52" s="83"/>
      <c r="AAO52" s="83"/>
      <c r="AAP52" s="83"/>
      <c r="AAQ52" s="83"/>
      <c r="AAR52" s="83"/>
      <c r="AAS52" s="83"/>
      <c r="AAT52" s="83"/>
      <c r="AAU52" s="83"/>
      <c r="AAV52" s="83"/>
      <c r="AAW52" s="83"/>
      <c r="AAX52" s="83"/>
      <c r="AAY52" s="83"/>
      <c r="AAZ52" s="83"/>
      <c r="ABA52" s="83"/>
      <c r="ABB52" s="83"/>
      <c r="ABC52" s="83"/>
      <c r="ABD52" s="83"/>
      <c r="ABE52" s="83"/>
      <c r="ABF52" s="83"/>
      <c r="ABG52" s="83"/>
      <c r="ABH52" s="83"/>
      <c r="ABI52" s="83"/>
      <c r="ABJ52" s="83"/>
      <c r="ABK52" s="83"/>
      <c r="ABL52" s="83"/>
      <c r="ABM52" s="83"/>
      <c r="ABN52" s="83"/>
      <c r="ABO52" s="83"/>
      <c r="ABP52" s="83"/>
      <c r="ABQ52" s="83"/>
      <c r="ABR52" s="83"/>
      <c r="ABS52" s="83"/>
      <c r="ABT52" s="83"/>
      <c r="ABU52" s="83"/>
      <c r="ABV52" s="83"/>
      <c r="ABW52" s="83"/>
      <c r="ABX52" s="83"/>
      <c r="ABY52" s="83"/>
      <c r="ABZ52" s="83"/>
      <c r="ACA52" s="83"/>
      <c r="ACB52" s="83"/>
      <c r="ACC52" s="83"/>
      <c r="ACD52" s="83"/>
      <c r="ACE52" s="83"/>
      <c r="ACF52" s="83"/>
      <c r="ACG52" s="83"/>
      <c r="ACH52" s="83"/>
      <c r="ACI52" s="83"/>
      <c r="ACJ52" s="83"/>
      <c r="ACK52" s="83"/>
      <c r="ACL52" s="83"/>
      <c r="ACM52" s="83"/>
      <c r="ACN52" s="83"/>
      <c r="ACO52" s="83"/>
      <c r="ACP52" s="83"/>
      <c r="ACQ52" s="83"/>
      <c r="ACR52" s="83"/>
      <c r="ACS52" s="83"/>
      <c r="ACT52" s="83"/>
      <c r="ACU52" s="83"/>
      <c r="ACV52" s="83"/>
      <c r="ACW52" s="83"/>
      <c r="ACX52" s="83"/>
      <c r="ACY52" s="83"/>
      <c r="ACZ52" s="83"/>
      <c r="ADA52" s="83"/>
      <c r="ADB52" s="83"/>
      <c r="ADC52" s="83"/>
      <c r="ADD52" s="83"/>
      <c r="ADE52" s="83"/>
      <c r="ADF52" s="83"/>
      <c r="ADG52" s="83"/>
      <c r="ADH52" s="83"/>
      <c r="ADI52" s="83"/>
      <c r="ADJ52" s="83"/>
      <c r="ADK52" s="83"/>
      <c r="ADL52" s="83"/>
      <c r="ADM52" s="83"/>
      <c r="ADN52" s="83"/>
      <c r="ADO52" s="83"/>
      <c r="ADP52" s="83"/>
      <c r="ADQ52" s="83"/>
      <c r="ADR52" s="83"/>
      <c r="ADS52" s="83"/>
      <c r="ADT52" s="83"/>
      <c r="ADU52" s="83"/>
      <c r="ADV52" s="83"/>
      <c r="ADW52" s="83"/>
      <c r="ADX52" s="83"/>
      <c r="ADY52" s="83"/>
      <c r="ADZ52" s="83"/>
      <c r="AEA52" s="83"/>
      <c r="AEB52" s="83"/>
      <c r="AEC52" s="83"/>
      <c r="AED52" s="83"/>
      <c r="AEE52" s="83"/>
      <c r="AEF52" s="83"/>
      <c r="AEG52" s="83"/>
      <c r="AEH52" s="83"/>
      <c r="AEI52" s="83"/>
      <c r="AEJ52" s="83"/>
      <c r="AEK52" s="83"/>
      <c r="AEL52" s="83"/>
      <c r="AEM52" s="83"/>
      <c r="AEN52" s="83"/>
      <c r="AEO52" s="83"/>
      <c r="AEP52" s="83"/>
      <c r="AEQ52" s="83"/>
      <c r="AER52" s="83"/>
      <c r="AES52" s="83"/>
      <c r="AET52" s="83"/>
      <c r="AEU52" s="83"/>
      <c r="AEV52" s="83"/>
      <c r="AEW52" s="83"/>
      <c r="AEX52" s="83"/>
      <c r="AEY52" s="83"/>
      <c r="AEZ52" s="83"/>
      <c r="AFA52" s="83"/>
      <c r="AFB52" s="83"/>
      <c r="AFC52" s="83"/>
      <c r="AFD52" s="83"/>
      <c r="AFE52" s="83"/>
      <c r="AFF52" s="83"/>
      <c r="AFG52" s="83"/>
      <c r="AFH52" s="83"/>
      <c r="AFI52" s="83"/>
      <c r="AFJ52" s="83"/>
      <c r="AFK52" s="83"/>
      <c r="AFL52" s="83"/>
      <c r="AFM52" s="83"/>
      <c r="AFN52" s="83"/>
      <c r="AFO52" s="83"/>
      <c r="AFP52" s="83"/>
      <c r="AFQ52" s="83"/>
      <c r="AFR52" s="83"/>
      <c r="AFS52" s="83"/>
      <c r="AFT52" s="83"/>
      <c r="AFU52" s="83"/>
      <c r="AFV52" s="83"/>
      <c r="AFW52" s="83"/>
      <c r="AFX52" s="83"/>
      <c r="AFY52" s="83"/>
      <c r="AFZ52" s="83"/>
      <c r="AGA52" s="83"/>
      <c r="AGB52" s="83"/>
      <c r="AGC52" s="83"/>
      <c r="AGD52" s="83"/>
      <c r="AGE52" s="83"/>
      <c r="AGF52" s="83"/>
      <c r="AGG52" s="83"/>
      <c r="AGH52" s="83"/>
      <c r="AGI52" s="83"/>
      <c r="AGJ52" s="83"/>
      <c r="AGK52" s="83"/>
      <c r="AGL52" s="83"/>
      <c r="AGM52" s="83"/>
      <c r="AGN52" s="83"/>
      <c r="AGO52" s="83"/>
      <c r="AGP52" s="83"/>
      <c r="AGQ52" s="83"/>
      <c r="AGR52" s="83"/>
      <c r="AGS52" s="83"/>
      <c r="AGT52" s="83"/>
      <c r="AGU52" s="83"/>
      <c r="AGV52" s="83"/>
      <c r="AGW52" s="83"/>
      <c r="AGX52" s="83"/>
      <c r="AGY52" s="83"/>
      <c r="AGZ52" s="83"/>
      <c r="AHA52" s="83"/>
      <c r="AHB52" s="83"/>
      <c r="AHC52" s="83"/>
      <c r="AHD52" s="83"/>
      <c r="AHE52" s="83"/>
      <c r="AHF52" s="83"/>
      <c r="AHG52" s="83"/>
      <c r="AHH52" s="83"/>
      <c r="AHI52" s="83"/>
      <c r="AHJ52" s="83"/>
      <c r="AHK52" s="83"/>
      <c r="AHL52" s="83"/>
      <c r="AHM52" s="83"/>
      <c r="AHN52" s="83"/>
      <c r="AHO52" s="83"/>
      <c r="AHP52" s="83"/>
      <c r="AHQ52" s="83"/>
      <c r="AHR52" s="83"/>
      <c r="AHS52" s="83"/>
      <c r="AHT52" s="83"/>
      <c r="AHU52" s="83"/>
      <c r="AHV52" s="83"/>
      <c r="AHW52" s="83"/>
      <c r="AHX52" s="83"/>
      <c r="AHY52" s="83"/>
      <c r="AHZ52" s="83"/>
      <c r="AIA52" s="83"/>
      <c r="AIB52" s="83"/>
      <c r="AIC52" s="83"/>
      <c r="AID52" s="83"/>
      <c r="AIE52" s="83"/>
      <c r="AIF52" s="83"/>
      <c r="AIG52" s="83"/>
      <c r="AIH52" s="83"/>
      <c r="AII52" s="83"/>
      <c r="AIJ52" s="83"/>
      <c r="AIK52" s="83"/>
      <c r="AIL52" s="83"/>
      <c r="AIM52" s="83"/>
      <c r="AIN52" s="83"/>
      <c r="AIO52" s="83"/>
      <c r="AIP52" s="83"/>
      <c r="AIQ52" s="83"/>
      <c r="AIR52" s="83"/>
      <c r="AIS52" s="83"/>
      <c r="AIT52" s="83"/>
      <c r="AIU52" s="83"/>
      <c r="AIV52" s="83"/>
      <c r="AIW52" s="83"/>
      <c r="AIX52" s="83"/>
      <c r="AIY52" s="83"/>
      <c r="AIZ52" s="83"/>
      <c r="AJA52" s="83"/>
      <c r="AJB52" s="83"/>
      <c r="AJC52" s="83"/>
      <c r="AJD52" s="83"/>
      <c r="AJE52" s="83"/>
      <c r="AJF52" s="83"/>
      <c r="AJG52" s="83"/>
      <c r="AJH52" s="83"/>
      <c r="AJI52" s="83"/>
      <c r="AJJ52" s="83"/>
      <c r="AJK52" s="83"/>
      <c r="AJL52" s="83"/>
      <c r="AJM52" s="83"/>
      <c r="AJN52" s="83"/>
      <c r="AJO52" s="83"/>
      <c r="AJP52" s="83"/>
      <c r="AJQ52" s="83"/>
      <c r="AJR52" s="83"/>
      <c r="AJS52" s="83"/>
      <c r="AJT52" s="83"/>
      <c r="AJU52" s="83"/>
      <c r="AJV52" s="83"/>
      <c r="AJW52" s="83"/>
      <c r="AJX52" s="83"/>
      <c r="AJY52" s="83"/>
      <c r="AJZ52" s="83"/>
      <c r="AKA52" s="83"/>
      <c r="AKB52" s="83"/>
      <c r="AKC52" s="83"/>
      <c r="AKD52" s="83"/>
      <c r="AKE52" s="83"/>
      <c r="AKF52" s="83"/>
      <c r="AKG52" s="83"/>
    </row>
    <row r="53" spans="1:969" ht="23.1" customHeight="1" x14ac:dyDescent="0.25">
      <c r="A53" s="151">
        <v>1</v>
      </c>
      <c r="B53" s="151" t="s">
        <v>88</v>
      </c>
      <c r="C53" s="151" t="s">
        <v>341</v>
      </c>
      <c r="D53" s="151" t="s">
        <v>267</v>
      </c>
      <c r="E53" s="152">
        <f>F53+G53+H53+I53+J53+K53+M53+N53+O53+P53+Q53+R53+S53+T53+U53+V53+W53+X53+Y53</f>
        <v>2041824.19228232</v>
      </c>
      <c r="F53" s="152">
        <v>0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1">
        <v>0</v>
      </c>
      <c r="M53" s="152">
        <v>0</v>
      </c>
      <c r="N53" s="152">
        <v>1950092.2187999999</v>
      </c>
      <c r="O53" s="152">
        <v>0</v>
      </c>
      <c r="P53" s="152">
        <v>0</v>
      </c>
      <c r="Q53" s="152">
        <v>0</v>
      </c>
      <c r="R53" s="152">
        <v>0</v>
      </c>
      <c r="S53" s="152">
        <v>0</v>
      </c>
      <c r="T53" s="152">
        <v>0</v>
      </c>
      <c r="U53" s="152">
        <v>50000</v>
      </c>
      <c r="V53" s="152">
        <f>(F53+G53+H53+I53+J53+K53+M53+N53+O53+P53+Q53++R53+S53+T53)*2.14%</f>
        <v>41731.973482320005</v>
      </c>
      <c r="W53" s="152">
        <v>0</v>
      </c>
      <c r="X53" s="152">
        <v>0</v>
      </c>
      <c r="Y53" s="152">
        <v>0</v>
      </c>
    </row>
    <row r="54" spans="1:969" s="148" customFormat="1" ht="23.1" customHeight="1" x14ac:dyDescent="0.25">
      <c r="A54" s="374" t="s">
        <v>274</v>
      </c>
      <c r="B54" s="374"/>
      <c r="C54" s="374"/>
      <c r="D54" s="150" t="s">
        <v>31</v>
      </c>
      <c r="E54" s="149">
        <f t="shared" ref="E54:Y54" si="20">SUM(E55)</f>
        <v>4132955.7383960001</v>
      </c>
      <c r="F54" s="149">
        <f t="shared" si="20"/>
        <v>0</v>
      </c>
      <c r="G54" s="149">
        <f t="shared" si="20"/>
        <v>0</v>
      </c>
      <c r="H54" s="149">
        <f t="shared" si="20"/>
        <v>0</v>
      </c>
      <c r="I54" s="149">
        <f t="shared" si="20"/>
        <v>0</v>
      </c>
      <c r="J54" s="149">
        <f t="shared" si="20"/>
        <v>0</v>
      </c>
      <c r="K54" s="149">
        <f t="shared" si="20"/>
        <v>0</v>
      </c>
      <c r="L54" s="150">
        <f t="shared" si="20"/>
        <v>0</v>
      </c>
      <c r="M54" s="149">
        <f t="shared" si="20"/>
        <v>0</v>
      </c>
      <c r="N54" s="149">
        <f t="shared" si="20"/>
        <v>3997411.14</v>
      </c>
      <c r="O54" s="149">
        <f t="shared" si="20"/>
        <v>0</v>
      </c>
      <c r="P54" s="149">
        <f t="shared" si="20"/>
        <v>0</v>
      </c>
      <c r="Q54" s="149">
        <f t="shared" si="20"/>
        <v>0</v>
      </c>
      <c r="R54" s="149">
        <f t="shared" si="20"/>
        <v>0</v>
      </c>
      <c r="S54" s="149">
        <f t="shared" si="20"/>
        <v>0</v>
      </c>
      <c r="T54" s="149">
        <f t="shared" si="20"/>
        <v>0</v>
      </c>
      <c r="U54" s="149">
        <f t="shared" si="20"/>
        <v>50000</v>
      </c>
      <c r="V54" s="149">
        <f t="shared" si="20"/>
        <v>85544.598396000016</v>
      </c>
      <c r="W54" s="149">
        <f t="shared" si="20"/>
        <v>0</v>
      </c>
      <c r="X54" s="149">
        <f t="shared" si="20"/>
        <v>0</v>
      </c>
      <c r="Y54" s="149">
        <f t="shared" si="20"/>
        <v>0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/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83"/>
      <c r="JM54" s="83"/>
      <c r="JN54" s="83"/>
      <c r="JO54" s="83"/>
      <c r="JP54" s="83"/>
      <c r="JQ54" s="83"/>
      <c r="JR54" s="83"/>
      <c r="JS54" s="83"/>
      <c r="JT54" s="83"/>
      <c r="JU54" s="83"/>
      <c r="JV54" s="83"/>
      <c r="JW54" s="83"/>
      <c r="JX54" s="83"/>
      <c r="JY54" s="83"/>
      <c r="JZ54" s="83"/>
      <c r="KA54" s="83"/>
      <c r="KB54" s="83"/>
      <c r="KC54" s="83"/>
      <c r="KD54" s="83"/>
      <c r="KE54" s="83"/>
      <c r="KF54" s="83"/>
      <c r="KG54" s="83"/>
      <c r="KH54" s="83"/>
      <c r="KI54" s="83"/>
      <c r="KJ54" s="83"/>
      <c r="KK54" s="83"/>
      <c r="KL54" s="83"/>
      <c r="KM54" s="83"/>
      <c r="KN54" s="83"/>
      <c r="KO54" s="83"/>
      <c r="KP54" s="83"/>
      <c r="KQ54" s="83"/>
      <c r="KR54" s="83"/>
      <c r="KS54" s="83"/>
      <c r="KT54" s="83"/>
      <c r="KU54" s="83"/>
      <c r="KV54" s="83"/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3"/>
      <c r="LJ54" s="83"/>
      <c r="LK54" s="83"/>
      <c r="LL54" s="83"/>
      <c r="LM54" s="83"/>
      <c r="LN54" s="83"/>
      <c r="LO54" s="83"/>
      <c r="LP54" s="83"/>
      <c r="LQ54" s="83"/>
      <c r="LR54" s="83"/>
      <c r="LS54" s="83"/>
      <c r="LT54" s="83"/>
      <c r="LU54" s="83"/>
      <c r="LV54" s="83"/>
      <c r="LW54" s="83"/>
      <c r="LX54" s="83"/>
      <c r="LY54" s="83"/>
      <c r="LZ54" s="83"/>
      <c r="MA54" s="83"/>
      <c r="MB54" s="83"/>
      <c r="MC54" s="83"/>
      <c r="MD54" s="83"/>
      <c r="ME54" s="83"/>
      <c r="MF54" s="83"/>
      <c r="MG54" s="83"/>
      <c r="MH54" s="83"/>
      <c r="MI54" s="83"/>
      <c r="MJ54" s="83"/>
      <c r="MK54" s="83"/>
      <c r="ML54" s="83"/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3"/>
      <c r="MZ54" s="83"/>
      <c r="NA54" s="83"/>
      <c r="NB54" s="83"/>
      <c r="NC54" s="83"/>
      <c r="ND54" s="83"/>
      <c r="NE54" s="83"/>
      <c r="NF54" s="83"/>
      <c r="NG54" s="83"/>
      <c r="NH54" s="83"/>
      <c r="NI54" s="83"/>
      <c r="NJ54" s="83"/>
      <c r="NK54" s="83"/>
      <c r="NL54" s="83"/>
      <c r="NM54" s="83"/>
      <c r="NN54" s="83"/>
      <c r="NO54" s="83"/>
      <c r="NP54" s="83"/>
      <c r="NQ54" s="83"/>
      <c r="NR54" s="83"/>
      <c r="NS54" s="83"/>
      <c r="NT54" s="83"/>
      <c r="NU54" s="83"/>
      <c r="NV54" s="83"/>
      <c r="NW54" s="83"/>
      <c r="NX54" s="83"/>
      <c r="NY54" s="83"/>
      <c r="NZ54" s="83"/>
      <c r="OA54" s="83"/>
      <c r="OB54" s="83"/>
      <c r="OC54" s="83"/>
      <c r="OD54" s="83"/>
      <c r="OE54" s="83"/>
      <c r="OF54" s="83"/>
      <c r="OG54" s="83"/>
      <c r="OH54" s="83"/>
      <c r="OI54" s="83"/>
      <c r="OJ54" s="83"/>
      <c r="OK54" s="83"/>
      <c r="OL54" s="83"/>
      <c r="OM54" s="83"/>
      <c r="ON54" s="83"/>
      <c r="OO54" s="83"/>
      <c r="OP54" s="83"/>
      <c r="OQ54" s="83"/>
      <c r="OR54" s="83"/>
      <c r="OS54" s="83"/>
      <c r="OT54" s="83"/>
      <c r="OU54" s="83"/>
      <c r="OV54" s="83"/>
      <c r="OW54" s="83"/>
      <c r="OX54" s="83"/>
      <c r="OY54" s="83"/>
      <c r="OZ54" s="83"/>
      <c r="PA54" s="83"/>
      <c r="PB54" s="83"/>
      <c r="PC54" s="83"/>
      <c r="PD54" s="83"/>
      <c r="PE54" s="83"/>
      <c r="PF54" s="83"/>
      <c r="PG54" s="83"/>
      <c r="PH54" s="83"/>
      <c r="PI54" s="83"/>
      <c r="PJ54" s="83"/>
      <c r="PK54" s="83"/>
      <c r="PL54" s="83"/>
      <c r="PM54" s="83"/>
      <c r="PN54" s="83"/>
      <c r="PO54" s="83"/>
      <c r="PP54" s="83"/>
      <c r="PQ54" s="83"/>
      <c r="PR54" s="83"/>
      <c r="PS54" s="83"/>
      <c r="PT54" s="83"/>
      <c r="PU54" s="83"/>
      <c r="PV54" s="83"/>
      <c r="PW54" s="83"/>
      <c r="PX54" s="83"/>
      <c r="PY54" s="83"/>
      <c r="PZ54" s="83"/>
      <c r="QA54" s="83"/>
      <c r="QB54" s="83"/>
      <c r="QC54" s="83"/>
      <c r="QD54" s="83"/>
      <c r="QE54" s="83"/>
      <c r="QF54" s="83"/>
      <c r="QG54" s="83"/>
      <c r="QH54" s="83"/>
      <c r="QI54" s="83"/>
      <c r="QJ54" s="83"/>
      <c r="QK54" s="83"/>
      <c r="QL54" s="83"/>
      <c r="QM54" s="83"/>
      <c r="QN54" s="83"/>
      <c r="QO54" s="83"/>
      <c r="QP54" s="83"/>
      <c r="QQ54" s="83"/>
      <c r="QR54" s="83"/>
      <c r="QS54" s="83"/>
      <c r="QT54" s="83"/>
      <c r="QU54" s="83"/>
      <c r="QV54" s="83"/>
      <c r="QW54" s="83"/>
      <c r="QX54" s="83"/>
      <c r="QY54" s="83"/>
      <c r="QZ54" s="83"/>
      <c r="RA54" s="83"/>
      <c r="RB54" s="83"/>
      <c r="RC54" s="83"/>
      <c r="RD54" s="83"/>
      <c r="RE54" s="83"/>
      <c r="RF54" s="83"/>
      <c r="RG54" s="83"/>
      <c r="RH54" s="83"/>
      <c r="RI54" s="83"/>
      <c r="RJ54" s="83"/>
      <c r="RK54" s="83"/>
      <c r="RL54" s="83"/>
      <c r="RM54" s="83"/>
      <c r="RN54" s="83"/>
      <c r="RO54" s="83"/>
      <c r="RP54" s="83"/>
      <c r="RQ54" s="83"/>
      <c r="RR54" s="83"/>
      <c r="RS54" s="83"/>
      <c r="RT54" s="83"/>
      <c r="RU54" s="83"/>
      <c r="RV54" s="83"/>
      <c r="RW54" s="83"/>
      <c r="RX54" s="83"/>
      <c r="RY54" s="83"/>
      <c r="RZ54" s="83"/>
      <c r="SA54" s="83"/>
      <c r="SB54" s="83"/>
      <c r="SC54" s="83"/>
      <c r="SD54" s="83"/>
      <c r="SE54" s="83"/>
      <c r="SF54" s="83"/>
      <c r="SG54" s="83"/>
      <c r="SH54" s="83"/>
      <c r="SI54" s="83"/>
      <c r="SJ54" s="83"/>
      <c r="SK54" s="83"/>
      <c r="SL54" s="83"/>
      <c r="SM54" s="83"/>
      <c r="SN54" s="83"/>
      <c r="SO54" s="83"/>
      <c r="SP54" s="83"/>
      <c r="SQ54" s="83"/>
      <c r="SR54" s="83"/>
      <c r="SS54" s="83"/>
      <c r="ST54" s="83"/>
      <c r="SU54" s="83"/>
      <c r="SV54" s="83"/>
      <c r="SW54" s="83"/>
      <c r="SX54" s="83"/>
      <c r="SY54" s="83"/>
      <c r="SZ54" s="83"/>
      <c r="TA54" s="83"/>
      <c r="TB54" s="83"/>
      <c r="TC54" s="83"/>
      <c r="TD54" s="83"/>
      <c r="TE54" s="83"/>
      <c r="TF54" s="83"/>
      <c r="TG54" s="83"/>
      <c r="TH54" s="83"/>
      <c r="TI54" s="83"/>
      <c r="TJ54" s="83"/>
      <c r="TK54" s="83"/>
      <c r="TL54" s="83"/>
      <c r="TM54" s="83"/>
      <c r="TN54" s="83"/>
      <c r="TO54" s="83"/>
      <c r="TP54" s="83"/>
      <c r="TQ54" s="83"/>
      <c r="TR54" s="83"/>
      <c r="TS54" s="83"/>
      <c r="TT54" s="83"/>
      <c r="TU54" s="83"/>
      <c r="TV54" s="83"/>
      <c r="TW54" s="83"/>
      <c r="TX54" s="83"/>
      <c r="TY54" s="83"/>
      <c r="TZ54" s="83"/>
      <c r="UA54" s="83"/>
      <c r="UB54" s="83"/>
      <c r="UC54" s="83"/>
      <c r="UD54" s="83"/>
      <c r="UE54" s="83"/>
      <c r="UF54" s="83"/>
      <c r="UG54" s="83"/>
      <c r="UH54" s="83"/>
      <c r="UI54" s="83"/>
      <c r="UJ54" s="83"/>
      <c r="UK54" s="83"/>
      <c r="UL54" s="83"/>
      <c r="UM54" s="83"/>
      <c r="UN54" s="83"/>
      <c r="UO54" s="83"/>
      <c r="UP54" s="83"/>
      <c r="UQ54" s="83"/>
      <c r="UR54" s="83"/>
      <c r="US54" s="83"/>
      <c r="UT54" s="83"/>
      <c r="UU54" s="83"/>
      <c r="UV54" s="83"/>
      <c r="UW54" s="83"/>
      <c r="UX54" s="83"/>
      <c r="UY54" s="83"/>
      <c r="UZ54" s="83"/>
      <c r="VA54" s="83"/>
      <c r="VB54" s="83"/>
      <c r="VC54" s="83"/>
      <c r="VD54" s="83"/>
      <c r="VE54" s="83"/>
      <c r="VF54" s="83"/>
      <c r="VG54" s="83"/>
      <c r="VH54" s="83"/>
      <c r="VI54" s="83"/>
      <c r="VJ54" s="83"/>
      <c r="VK54" s="83"/>
      <c r="VL54" s="83"/>
      <c r="VM54" s="83"/>
      <c r="VN54" s="83"/>
      <c r="VO54" s="83"/>
      <c r="VP54" s="83"/>
      <c r="VQ54" s="83"/>
      <c r="VR54" s="83"/>
      <c r="VS54" s="83"/>
      <c r="VT54" s="83"/>
      <c r="VU54" s="83"/>
      <c r="VV54" s="83"/>
      <c r="VW54" s="83"/>
      <c r="VX54" s="83"/>
      <c r="VY54" s="83"/>
      <c r="VZ54" s="83"/>
      <c r="WA54" s="83"/>
      <c r="WB54" s="83"/>
      <c r="WC54" s="83"/>
      <c r="WD54" s="83"/>
      <c r="WE54" s="83"/>
      <c r="WF54" s="83"/>
      <c r="WG54" s="83"/>
      <c r="WH54" s="83"/>
      <c r="WI54" s="83"/>
      <c r="WJ54" s="83"/>
      <c r="WK54" s="83"/>
      <c r="WL54" s="83"/>
      <c r="WM54" s="83"/>
      <c r="WN54" s="83"/>
      <c r="WO54" s="83"/>
      <c r="WP54" s="83"/>
      <c r="WQ54" s="83"/>
      <c r="WR54" s="83"/>
      <c r="WS54" s="83"/>
      <c r="WT54" s="83"/>
      <c r="WU54" s="83"/>
      <c r="WV54" s="83"/>
      <c r="WW54" s="83"/>
      <c r="WX54" s="83"/>
      <c r="WY54" s="83"/>
      <c r="WZ54" s="83"/>
      <c r="XA54" s="83"/>
      <c r="XB54" s="83"/>
      <c r="XC54" s="83"/>
      <c r="XD54" s="83"/>
      <c r="XE54" s="83"/>
      <c r="XF54" s="83"/>
      <c r="XG54" s="83"/>
      <c r="XH54" s="83"/>
      <c r="XI54" s="83"/>
      <c r="XJ54" s="83"/>
      <c r="XK54" s="83"/>
      <c r="XL54" s="83"/>
      <c r="XM54" s="83"/>
      <c r="XN54" s="83"/>
      <c r="XO54" s="83"/>
      <c r="XP54" s="83"/>
      <c r="XQ54" s="83"/>
      <c r="XR54" s="83"/>
      <c r="XS54" s="83"/>
      <c r="XT54" s="83"/>
      <c r="XU54" s="83"/>
      <c r="XV54" s="83"/>
      <c r="XW54" s="83"/>
      <c r="XX54" s="83"/>
      <c r="XY54" s="83"/>
      <c r="XZ54" s="83"/>
      <c r="YA54" s="83"/>
      <c r="YB54" s="83"/>
      <c r="YC54" s="83"/>
      <c r="YD54" s="83"/>
      <c r="YE54" s="83"/>
      <c r="YF54" s="83"/>
      <c r="YG54" s="83"/>
      <c r="YH54" s="83"/>
      <c r="YI54" s="83"/>
      <c r="YJ54" s="83"/>
      <c r="YK54" s="83"/>
      <c r="YL54" s="83"/>
      <c r="YM54" s="83"/>
      <c r="YN54" s="83"/>
      <c r="YO54" s="83"/>
      <c r="YP54" s="83"/>
      <c r="YQ54" s="83"/>
      <c r="YR54" s="83"/>
      <c r="YS54" s="83"/>
      <c r="YT54" s="83"/>
      <c r="YU54" s="83"/>
      <c r="YV54" s="83"/>
      <c r="YW54" s="83"/>
      <c r="YX54" s="83"/>
      <c r="YY54" s="83"/>
      <c r="YZ54" s="83"/>
      <c r="ZA54" s="83"/>
      <c r="ZB54" s="83"/>
      <c r="ZC54" s="83"/>
      <c r="ZD54" s="83"/>
      <c r="ZE54" s="83"/>
      <c r="ZF54" s="83"/>
      <c r="ZG54" s="83"/>
      <c r="ZH54" s="83"/>
      <c r="ZI54" s="83"/>
      <c r="ZJ54" s="83"/>
      <c r="ZK54" s="83"/>
      <c r="ZL54" s="83"/>
      <c r="ZM54" s="83"/>
      <c r="ZN54" s="83"/>
      <c r="ZO54" s="83"/>
      <c r="ZP54" s="83"/>
      <c r="ZQ54" s="83"/>
      <c r="ZR54" s="83"/>
      <c r="ZS54" s="83"/>
      <c r="ZT54" s="83"/>
      <c r="ZU54" s="83"/>
      <c r="ZV54" s="83"/>
      <c r="ZW54" s="83"/>
      <c r="ZX54" s="83"/>
      <c r="ZY54" s="83"/>
      <c r="ZZ54" s="83"/>
      <c r="AAA54" s="83"/>
      <c r="AAB54" s="83"/>
      <c r="AAC54" s="83"/>
      <c r="AAD54" s="83"/>
      <c r="AAE54" s="83"/>
      <c r="AAF54" s="83"/>
      <c r="AAG54" s="83"/>
      <c r="AAH54" s="83"/>
      <c r="AAI54" s="83"/>
      <c r="AAJ54" s="83"/>
      <c r="AAK54" s="83"/>
      <c r="AAL54" s="83"/>
      <c r="AAM54" s="83"/>
      <c r="AAN54" s="83"/>
      <c r="AAO54" s="83"/>
      <c r="AAP54" s="83"/>
      <c r="AAQ54" s="83"/>
      <c r="AAR54" s="83"/>
      <c r="AAS54" s="83"/>
      <c r="AAT54" s="83"/>
      <c r="AAU54" s="83"/>
      <c r="AAV54" s="83"/>
      <c r="AAW54" s="83"/>
      <c r="AAX54" s="83"/>
      <c r="AAY54" s="83"/>
      <c r="AAZ54" s="83"/>
      <c r="ABA54" s="83"/>
      <c r="ABB54" s="83"/>
      <c r="ABC54" s="83"/>
      <c r="ABD54" s="83"/>
      <c r="ABE54" s="83"/>
      <c r="ABF54" s="83"/>
      <c r="ABG54" s="83"/>
      <c r="ABH54" s="83"/>
      <c r="ABI54" s="83"/>
      <c r="ABJ54" s="83"/>
      <c r="ABK54" s="83"/>
      <c r="ABL54" s="83"/>
      <c r="ABM54" s="83"/>
      <c r="ABN54" s="83"/>
      <c r="ABO54" s="83"/>
      <c r="ABP54" s="83"/>
      <c r="ABQ54" s="83"/>
      <c r="ABR54" s="83"/>
      <c r="ABS54" s="83"/>
      <c r="ABT54" s="83"/>
      <c r="ABU54" s="83"/>
      <c r="ABV54" s="83"/>
      <c r="ABW54" s="83"/>
      <c r="ABX54" s="83"/>
      <c r="ABY54" s="83"/>
      <c r="ABZ54" s="83"/>
      <c r="ACA54" s="83"/>
      <c r="ACB54" s="83"/>
      <c r="ACC54" s="83"/>
      <c r="ACD54" s="83"/>
      <c r="ACE54" s="83"/>
      <c r="ACF54" s="83"/>
      <c r="ACG54" s="83"/>
      <c r="ACH54" s="83"/>
      <c r="ACI54" s="83"/>
      <c r="ACJ54" s="83"/>
      <c r="ACK54" s="83"/>
      <c r="ACL54" s="83"/>
      <c r="ACM54" s="83"/>
      <c r="ACN54" s="83"/>
      <c r="ACO54" s="83"/>
      <c r="ACP54" s="83"/>
      <c r="ACQ54" s="83"/>
      <c r="ACR54" s="83"/>
      <c r="ACS54" s="83"/>
      <c r="ACT54" s="83"/>
      <c r="ACU54" s="83"/>
      <c r="ACV54" s="83"/>
      <c r="ACW54" s="83"/>
      <c r="ACX54" s="83"/>
      <c r="ACY54" s="83"/>
      <c r="ACZ54" s="83"/>
      <c r="ADA54" s="83"/>
      <c r="ADB54" s="83"/>
      <c r="ADC54" s="83"/>
      <c r="ADD54" s="83"/>
      <c r="ADE54" s="83"/>
      <c r="ADF54" s="83"/>
      <c r="ADG54" s="83"/>
      <c r="ADH54" s="83"/>
      <c r="ADI54" s="83"/>
      <c r="ADJ54" s="83"/>
      <c r="ADK54" s="83"/>
      <c r="ADL54" s="83"/>
      <c r="ADM54" s="83"/>
      <c r="ADN54" s="83"/>
      <c r="ADO54" s="83"/>
      <c r="ADP54" s="83"/>
      <c r="ADQ54" s="83"/>
      <c r="ADR54" s="83"/>
      <c r="ADS54" s="83"/>
      <c r="ADT54" s="83"/>
      <c r="ADU54" s="83"/>
      <c r="ADV54" s="83"/>
      <c r="ADW54" s="83"/>
      <c r="ADX54" s="83"/>
      <c r="ADY54" s="83"/>
      <c r="ADZ54" s="83"/>
      <c r="AEA54" s="83"/>
      <c r="AEB54" s="83"/>
      <c r="AEC54" s="83"/>
      <c r="AED54" s="83"/>
      <c r="AEE54" s="83"/>
      <c r="AEF54" s="83"/>
      <c r="AEG54" s="83"/>
      <c r="AEH54" s="83"/>
      <c r="AEI54" s="83"/>
      <c r="AEJ54" s="83"/>
      <c r="AEK54" s="83"/>
      <c r="AEL54" s="83"/>
      <c r="AEM54" s="83"/>
      <c r="AEN54" s="83"/>
      <c r="AEO54" s="83"/>
      <c r="AEP54" s="83"/>
      <c r="AEQ54" s="83"/>
      <c r="AER54" s="83"/>
      <c r="AES54" s="83"/>
      <c r="AET54" s="83"/>
      <c r="AEU54" s="83"/>
      <c r="AEV54" s="83"/>
      <c r="AEW54" s="83"/>
      <c r="AEX54" s="83"/>
      <c r="AEY54" s="83"/>
      <c r="AEZ54" s="83"/>
      <c r="AFA54" s="83"/>
      <c r="AFB54" s="83"/>
      <c r="AFC54" s="83"/>
      <c r="AFD54" s="83"/>
      <c r="AFE54" s="83"/>
      <c r="AFF54" s="83"/>
      <c r="AFG54" s="83"/>
      <c r="AFH54" s="83"/>
      <c r="AFI54" s="83"/>
      <c r="AFJ54" s="83"/>
      <c r="AFK54" s="83"/>
      <c r="AFL54" s="83"/>
      <c r="AFM54" s="83"/>
      <c r="AFN54" s="83"/>
      <c r="AFO54" s="83"/>
      <c r="AFP54" s="83"/>
      <c r="AFQ54" s="83"/>
      <c r="AFR54" s="83"/>
      <c r="AFS54" s="83"/>
      <c r="AFT54" s="83"/>
      <c r="AFU54" s="83"/>
      <c r="AFV54" s="83"/>
      <c r="AFW54" s="83"/>
      <c r="AFX54" s="83"/>
      <c r="AFY54" s="83"/>
      <c r="AFZ54" s="83"/>
      <c r="AGA54" s="83"/>
      <c r="AGB54" s="83"/>
      <c r="AGC54" s="83"/>
      <c r="AGD54" s="83"/>
      <c r="AGE54" s="83"/>
      <c r="AGF54" s="83"/>
      <c r="AGG54" s="83"/>
      <c r="AGH54" s="83"/>
      <c r="AGI54" s="83"/>
      <c r="AGJ54" s="83"/>
      <c r="AGK54" s="83"/>
      <c r="AGL54" s="83"/>
      <c r="AGM54" s="83"/>
      <c r="AGN54" s="83"/>
      <c r="AGO54" s="83"/>
      <c r="AGP54" s="83"/>
      <c r="AGQ54" s="83"/>
      <c r="AGR54" s="83"/>
      <c r="AGS54" s="83"/>
      <c r="AGT54" s="83"/>
      <c r="AGU54" s="83"/>
      <c r="AGV54" s="83"/>
      <c r="AGW54" s="83"/>
      <c r="AGX54" s="83"/>
      <c r="AGY54" s="83"/>
      <c r="AGZ54" s="83"/>
      <c r="AHA54" s="83"/>
      <c r="AHB54" s="83"/>
      <c r="AHC54" s="83"/>
      <c r="AHD54" s="83"/>
      <c r="AHE54" s="83"/>
      <c r="AHF54" s="83"/>
      <c r="AHG54" s="83"/>
      <c r="AHH54" s="83"/>
      <c r="AHI54" s="83"/>
      <c r="AHJ54" s="83"/>
      <c r="AHK54" s="83"/>
      <c r="AHL54" s="83"/>
      <c r="AHM54" s="83"/>
      <c r="AHN54" s="83"/>
      <c r="AHO54" s="83"/>
      <c r="AHP54" s="83"/>
      <c r="AHQ54" s="83"/>
      <c r="AHR54" s="83"/>
      <c r="AHS54" s="83"/>
      <c r="AHT54" s="83"/>
      <c r="AHU54" s="83"/>
      <c r="AHV54" s="83"/>
      <c r="AHW54" s="83"/>
      <c r="AHX54" s="83"/>
      <c r="AHY54" s="83"/>
      <c r="AHZ54" s="83"/>
      <c r="AIA54" s="83"/>
      <c r="AIB54" s="83"/>
      <c r="AIC54" s="83"/>
      <c r="AID54" s="83"/>
      <c r="AIE54" s="83"/>
      <c r="AIF54" s="83"/>
      <c r="AIG54" s="83"/>
      <c r="AIH54" s="83"/>
      <c r="AII54" s="83"/>
      <c r="AIJ54" s="83"/>
      <c r="AIK54" s="83"/>
      <c r="AIL54" s="83"/>
      <c r="AIM54" s="83"/>
      <c r="AIN54" s="83"/>
      <c r="AIO54" s="83"/>
      <c r="AIP54" s="83"/>
      <c r="AIQ54" s="83"/>
      <c r="AIR54" s="83"/>
      <c r="AIS54" s="83"/>
      <c r="AIT54" s="83"/>
      <c r="AIU54" s="83"/>
      <c r="AIV54" s="83"/>
      <c r="AIW54" s="83"/>
      <c r="AIX54" s="83"/>
      <c r="AIY54" s="83"/>
      <c r="AIZ54" s="83"/>
      <c r="AJA54" s="83"/>
      <c r="AJB54" s="83"/>
      <c r="AJC54" s="83"/>
      <c r="AJD54" s="83"/>
      <c r="AJE54" s="83"/>
      <c r="AJF54" s="83"/>
      <c r="AJG54" s="83"/>
      <c r="AJH54" s="83"/>
      <c r="AJI54" s="83"/>
      <c r="AJJ54" s="83"/>
      <c r="AJK54" s="83"/>
      <c r="AJL54" s="83"/>
      <c r="AJM54" s="83"/>
      <c r="AJN54" s="83"/>
      <c r="AJO54" s="83"/>
      <c r="AJP54" s="83"/>
      <c r="AJQ54" s="83"/>
      <c r="AJR54" s="83"/>
      <c r="AJS54" s="83"/>
      <c r="AJT54" s="83"/>
      <c r="AJU54" s="83"/>
      <c r="AJV54" s="83"/>
      <c r="AJW54" s="83"/>
      <c r="AJX54" s="83"/>
      <c r="AJY54" s="83"/>
      <c r="AJZ54" s="83"/>
      <c r="AKA54" s="83"/>
      <c r="AKB54" s="83"/>
      <c r="AKC54" s="83"/>
      <c r="AKD54" s="83"/>
      <c r="AKE54" s="83"/>
      <c r="AKF54" s="83"/>
      <c r="AKG54" s="83"/>
    </row>
    <row r="55" spans="1:969" s="83" customFormat="1" ht="23.1" customHeight="1" x14ac:dyDescent="0.25">
      <c r="A55" s="171">
        <v>1</v>
      </c>
      <c r="B55" s="141" t="s">
        <v>97</v>
      </c>
      <c r="C55" s="172" t="s">
        <v>342</v>
      </c>
      <c r="D55" s="141" t="s">
        <v>267</v>
      </c>
      <c r="E55" s="173">
        <f>F55+G55+H55+I55+J55+K55+M55+N55+O55+P55+Q55+R55+S55+T55+U55+V55+W55+X55+Y55</f>
        <v>4132955.7383960001</v>
      </c>
      <c r="F55" s="173">
        <v>0</v>
      </c>
      <c r="G55" s="173">
        <v>0</v>
      </c>
      <c r="H55" s="173">
        <v>0</v>
      </c>
      <c r="I55" s="173">
        <v>0</v>
      </c>
      <c r="J55" s="173">
        <v>0</v>
      </c>
      <c r="K55" s="173">
        <v>0</v>
      </c>
      <c r="L55" s="171">
        <v>0</v>
      </c>
      <c r="M55" s="173">
        <v>0</v>
      </c>
      <c r="N55" s="134">
        <v>3997411.14</v>
      </c>
      <c r="O55" s="173">
        <v>0</v>
      </c>
      <c r="P55" s="173">
        <v>0</v>
      </c>
      <c r="Q55" s="173">
        <v>0</v>
      </c>
      <c r="R55" s="173">
        <v>0</v>
      </c>
      <c r="S55" s="173">
        <v>0</v>
      </c>
      <c r="T55" s="173">
        <v>0</v>
      </c>
      <c r="U55" s="173">
        <v>50000</v>
      </c>
      <c r="V55" s="173">
        <f>(F55+G55+H55+I55+J55+K55+M55+N55+O55+P55+Q55++R55+S55+T55)*2.14%</f>
        <v>85544.598396000016</v>
      </c>
      <c r="W55" s="173">
        <v>0</v>
      </c>
      <c r="X55" s="173">
        <v>0</v>
      </c>
      <c r="Y55" s="173">
        <v>0</v>
      </c>
    </row>
    <row r="56" spans="1:969" s="148" customFormat="1" ht="23.1" customHeight="1" x14ac:dyDescent="0.25">
      <c r="A56" s="374" t="s">
        <v>277</v>
      </c>
      <c r="B56" s="374"/>
      <c r="C56" s="374"/>
      <c r="D56" s="150" t="s">
        <v>31</v>
      </c>
      <c r="E56" s="149">
        <f t="shared" ref="E56:Y56" si="21">SUM(E57)</f>
        <v>3515620.4139999999</v>
      </c>
      <c r="F56" s="149">
        <f t="shared" si="21"/>
        <v>0</v>
      </c>
      <c r="G56" s="149">
        <f t="shared" si="21"/>
        <v>0</v>
      </c>
      <c r="H56" s="149">
        <f t="shared" si="21"/>
        <v>0</v>
      </c>
      <c r="I56" s="149">
        <f t="shared" si="21"/>
        <v>0</v>
      </c>
      <c r="J56" s="149">
        <f t="shared" si="21"/>
        <v>0</v>
      </c>
      <c r="K56" s="149">
        <f t="shared" si="21"/>
        <v>0</v>
      </c>
      <c r="L56" s="150">
        <f t="shared" si="21"/>
        <v>0</v>
      </c>
      <c r="M56" s="149">
        <f t="shared" si="21"/>
        <v>0</v>
      </c>
      <c r="N56" s="149">
        <f t="shared" si="21"/>
        <v>3393010</v>
      </c>
      <c r="O56" s="149">
        <f t="shared" si="21"/>
        <v>0</v>
      </c>
      <c r="P56" s="149">
        <f t="shared" si="21"/>
        <v>0</v>
      </c>
      <c r="Q56" s="149">
        <f t="shared" si="21"/>
        <v>0</v>
      </c>
      <c r="R56" s="149">
        <f t="shared" si="21"/>
        <v>0</v>
      </c>
      <c r="S56" s="149">
        <f t="shared" si="21"/>
        <v>0</v>
      </c>
      <c r="T56" s="149">
        <f t="shared" si="21"/>
        <v>0</v>
      </c>
      <c r="U56" s="149">
        <f t="shared" si="21"/>
        <v>50000</v>
      </c>
      <c r="V56" s="149">
        <f t="shared" si="21"/>
        <v>72610.414000000004</v>
      </c>
      <c r="W56" s="149">
        <f t="shared" si="21"/>
        <v>0</v>
      </c>
      <c r="X56" s="149">
        <f t="shared" si="21"/>
        <v>0</v>
      </c>
      <c r="Y56" s="149">
        <f t="shared" si="21"/>
        <v>0</v>
      </c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83"/>
      <c r="ND56" s="83"/>
      <c r="NE56" s="83"/>
      <c r="NF56" s="83"/>
      <c r="NG56" s="83"/>
      <c r="NH56" s="83"/>
      <c r="NI56" s="83"/>
      <c r="NJ56" s="83"/>
      <c r="NK56" s="83"/>
      <c r="NL56" s="83"/>
      <c r="NM56" s="83"/>
      <c r="NN56" s="83"/>
      <c r="NO56" s="83"/>
      <c r="NP56" s="83"/>
      <c r="NQ56" s="83"/>
      <c r="NR56" s="83"/>
      <c r="NS56" s="83"/>
      <c r="NT56" s="83"/>
      <c r="NU56" s="83"/>
      <c r="NV56" s="83"/>
      <c r="NW56" s="83"/>
      <c r="NX56" s="83"/>
      <c r="NY56" s="83"/>
      <c r="NZ56" s="83"/>
      <c r="OA56" s="83"/>
      <c r="OB56" s="83"/>
      <c r="OC56" s="83"/>
      <c r="OD56" s="83"/>
      <c r="OE56" s="83"/>
      <c r="OF56" s="83"/>
      <c r="OG56" s="83"/>
      <c r="OH56" s="83"/>
      <c r="OI56" s="83"/>
      <c r="OJ56" s="83"/>
      <c r="OK56" s="83"/>
      <c r="OL56" s="83"/>
      <c r="OM56" s="83"/>
      <c r="ON56" s="83"/>
      <c r="OO56" s="83"/>
      <c r="OP56" s="83"/>
      <c r="OQ56" s="83"/>
      <c r="OR56" s="83"/>
      <c r="OS56" s="83"/>
      <c r="OT56" s="83"/>
      <c r="OU56" s="83"/>
      <c r="OV56" s="83"/>
      <c r="OW56" s="83"/>
      <c r="OX56" s="83"/>
      <c r="OY56" s="83"/>
      <c r="OZ56" s="83"/>
      <c r="PA56" s="83"/>
      <c r="PB56" s="83"/>
      <c r="PC56" s="83"/>
      <c r="PD56" s="83"/>
      <c r="PE56" s="83"/>
      <c r="PF56" s="83"/>
      <c r="PG56" s="83"/>
      <c r="PH56" s="83"/>
      <c r="PI56" s="83"/>
      <c r="PJ56" s="83"/>
      <c r="PK56" s="83"/>
      <c r="PL56" s="83"/>
      <c r="PM56" s="83"/>
      <c r="PN56" s="83"/>
      <c r="PO56" s="83"/>
      <c r="PP56" s="83"/>
      <c r="PQ56" s="83"/>
      <c r="PR56" s="83"/>
      <c r="PS56" s="83"/>
      <c r="PT56" s="83"/>
      <c r="PU56" s="83"/>
      <c r="PV56" s="83"/>
      <c r="PW56" s="83"/>
      <c r="PX56" s="83"/>
      <c r="PY56" s="83"/>
      <c r="PZ56" s="83"/>
      <c r="QA56" s="83"/>
      <c r="QB56" s="83"/>
      <c r="QC56" s="83"/>
      <c r="QD56" s="83"/>
      <c r="QE56" s="83"/>
      <c r="QF56" s="83"/>
      <c r="QG56" s="83"/>
      <c r="QH56" s="83"/>
      <c r="QI56" s="83"/>
      <c r="QJ56" s="83"/>
      <c r="QK56" s="83"/>
      <c r="QL56" s="83"/>
      <c r="QM56" s="83"/>
      <c r="QN56" s="83"/>
      <c r="QO56" s="83"/>
      <c r="QP56" s="83"/>
      <c r="QQ56" s="83"/>
      <c r="QR56" s="83"/>
      <c r="QS56" s="83"/>
      <c r="QT56" s="83"/>
      <c r="QU56" s="83"/>
      <c r="QV56" s="83"/>
      <c r="QW56" s="83"/>
      <c r="QX56" s="83"/>
      <c r="QY56" s="83"/>
      <c r="QZ56" s="83"/>
      <c r="RA56" s="83"/>
      <c r="RB56" s="83"/>
      <c r="RC56" s="83"/>
      <c r="RD56" s="83"/>
      <c r="RE56" s="83"/>
      <c r="RF56" s="83"/>
      <c r="RG56" s="83"/>
      <c r="RH56" s="83"/>
      <c r="RI56" s="83"/>
      <c r="RJ56" s="83"/>
      <c r="RK56" s="83"/>
      <c r="RL56" s="83"/>
      <c r="RM56" s="83"/>
      <c r="RN56" s="83"/>
      <c r="RO56" s="83"/>
      <c r="RP56" s="83"/>
      <c r="RQ56" s="83"/>
      <c r="RR56" s="83"/>
      <c r="RS56" s="83"/>
      <c r="RT56" s="83"/>
      <c r="RU56" s="83"/>
      <c r="RV56" s="83"/>
      <c r="RW56" s="83"/>
      <c r="RX56" s="83"/>
      <c r="RY56" s="83"/>
      <c r="RZ56" s="83"/>
      <c r="SA56" s="83"/>
      <c r="SB56" s="83"/>
      <c r="SC56" s="83"/>
      <c r="SD56" s="83"/>
      <c r="SE56" s="83"/>
      <c r="SF56" s="83"/>
      <c r="SG56" s="83"/>
      <c r="SH56" s="83"/>
      <c r="SI56" s="83"/>
      <c r="SJ56" s="83"/>
      <c r="SK56" s="83"/>
      <c r="SL56" s="83"/>
      <c r="SM56" s="83"/>
      <c r="SN56" s="83"/>
      <c r="SO56" s="83"/>
      <c r="SP56" s="83"/>
      <c r="SQ56" s="83"/>
      <c r="SR56" s="83"/>
      <c r="SS56" s="83"/>
      <c r="ST56" s="83"/>
      <c r="SU56" s="83"/>
      <c r="SV56" s="83"/>
      <c r="SW56" s="83"/>
      <c r="SX56" s="83"/>
      <c r="SY56" s="83"/>
      <c r="SZ56" s="83"/>
      <c r="TA56" s="83"/>
      <c r="TB56" s="83"/>
      <c r="TC56" s="83"/>
      <c r="TD56" s="83"/>
      <c r="TE56" s="83"/>
      <c r="TF56" s="83"/>
      <c r="TG56" s="83"/>
      <c r="TH56" s="83"/>
      <c r="TI56" s="83"/>
      <c r="TJ56" s="83"/>
      <c r="TK56" s="83"/>
      <c r="TL56" s="83"/>
      <c r="TM56" s="83"/>
      <c r="TN56" s="83"/>
      <c r="TO56" s="83"/>
      <c r="TP56" s="83"/>
      <c r="TQ56" s="83"/>
      <c r="TR56" s="83"/>
      <c r="TS56" s="83"/>
      <c r="TT56" s="83"/>
      <c r="TU56" s="83"/>
      <c r="TV56" s="83"/>
      <c r="TW56" s="83"/>
      <c r="TX56" s="83"/>
      <c r="TY56" s="83"/>
      <c r="TZ56" s="83"/>
      <c r="UA56" s="83"/>
      <c r="UB56" s="83"/>
      <c r="UC56" s="83"/>
      <c r="UD56" s="83"/>
      <c r="UE56" s="83"/>
      <c r="UF56" s="83"/>
      <c r="UG56" s="83"/>
      <c r="UH56" s="83"/>
      <c r="UI56" s="83"/>
      <c r="UJ56" s="83"/>
      <c r="UK56" s="83"/>
      <c r="UL56" s="83"/>
      <c r="UM56" s="83"/>
      <c r="UN56" s="83"/>
      <c r="UO56" s="83"/>
      <c r="UP56" s="83"/>
      <c r="UQ56" s="83"/>
      <c r="UR56" s="83"/>
      <c r="US56" s="83"/>
      <c r="UT56" s="83"/>
      <c r="UU56" s="83"/>
      <c r="UV56" s="83"/>
      <c r="UW56" s="83"/>
      <c r="UX56" s="83"/>
      <c r="UY56" s="83"/>
      <c r="UZ56" s="83"/>
      <c r="VA56" s="83"/>
      <c r="VB56" s="83"/>
      <c r="VC56" s="83"/>
      <c r="VD56" s="83"/>
      <c r="VE56" s="83"/>
      <c r="VF56" s="83"/>
      <c r="VG56" s="83"/>
      <c r="VH56" s="83"/>
      <c r="VI56" s="83"/>
      <c r="VJ56" s="83"/>
      <c r="VK56" s="83"/>
      <c r="VL56" s="83"/>
      <c r="VM56" s="83"/>
      <c r="VN56" s="83"/>
      <c r="VO56" s="83"/>
      <c r="VP56" s="83"/>
      <c r="VQ56" s="83"/>
      <c r="VR56" s="83"/>
      <c r="VS56" s="83"/>
      <c r="VT56" s="83"/>
      <c r="VU56" s="83"/>
      <c r="VV56" s="83"/>
      <c r="VW56" s="83"/>
      <c r="VX56" s="83"/>
      <c r="VY56" s="83"/>
      <c r="VZ56" s="83"/>
      <c r="WA56" s="83"/>
      <c r="WB56" s="83"/>
      <c r="WC56" s="83"/>
      <c r="WD56" s="83"/>
      <c r="WE56" s="83"/>
      <c r="WF56" s="83"/>
      <c r="WG56" s="83"/>
      <c r="WH56" s="83"/>
      <c r="WI56" s="83"/>
      <c r="WJ56" s="83"/>
      <c r="WK56" s="83"/>
      <c r="WL56" s="83"/>
      <c r="WM56" s="83"/>
      <c r="WN56" s="83"/>
      <c r="WO56" s="83"/>
      <c r="WP56" s="83"/>
      <c r="WQ56" s="83"/>
      <c r="WR56" s="83"/>
      <c r="WS56" s="83"/>
      <c r="WT56" s="83"/>
      <c r="WU56" s="83"/>
      <c r="WV56" s="83"/>
      <c r="WW56" s="83"/>
      <c r="WX56" s="83"/>
      <c r="WY56" s="83"/>
      <c r="WZ56" s="83"/>
      <c r="XA56" s="83"/>
      <c r="XB56" s="83"/>
      <c r="XC56" s="83"/>
      <c r="XD56" s="83"/>
      <c r="XE56" s="83"/>
      <c r="XF56" s="83"/>
      <c r="XG56" s="83"/>
      <c r="XH56" s="83"/>
      <c r="XI56" s="83"/>
      <c r="XJ56" s="83"/>
      <c r="XK56" s="83"/>
      <c r="XL56" s="83"/>
      <c r="XM56" s="83"/>
      <c r="XN56" s="83"/>
      <c r="XO56" s="83"/>
      <c r="XP56" s="83"/>
      <c r="XQ56" s="83"/>
      <c r="XR56" s="83"/>
      <c r="XS56" s="83"/>
      <c r="XT56" s="83"/>
      <c r="XU56" s="83"/>
      <c r="XV56" s="83"/>
      <c r="XW56" s="83"/>
      <c r="XX56" s="83"/>
      <c r="XY56" s="83"/>
      <c r="XZ56" s="83"/>
      <c r="YA56" s="83"/>
      <c r="YB56" s="83"/>
      <c r="YC56" s="83"/>
      <c r="YD56" s="83"/>
      <c r="YE56" s="83"/>
      <c r="YF56" s="83"/>
      <c r="YG56" s="83"/>
      <c r="YH56" s="83"/>
      <c r="YI56" s="83"/>
      <c r="YJ56" s="83"/>
      <c r="YK56" s="83"/>
      <c r="YL56" s="83"/>
      <c r="YM56" s="83"/>
      <c r="YN56" s="83"/>
      <c r="YO56" s="83"/>
      <c r="YP56" s="83"/>
      <c r="YQ56" s="83"/>
      <c r="YR56" s="83"/>
      <c r="YS56" s="83"/>
      <c r="YT56" s="83"/>
      <c r="YU56" s="83"/>
      <c r="YV56" s="83"/>
      <c r="YW56" s="83"/>
      <c r="YX56" s="83"/>
      <c r="YY56" s="83"/>
      <c r="YZ56" s="83"/>
      <c r="ZA56" s="83"/>
      <c r="ZB56" s="83"/>
      <c r="ZC56" s="83"/>
      <c r="ZD56" s="83"/>
      <c r="ZE56" s="83"/>
      <c r="ZF56" s="83"/>
      <c r="ZG56" s="83"/>
      <c r="ZH56" s="83"/>
      <c r="ZI56" s="83"/>
      <c r="ZJ56" s="83"/>
      <c r="ZK56" s="83"/>
      <c r="ZL56" s="83"/>
      <c r="ZM56" s="83"/>
      <c r="ZN56" s="83"/>
      <c r="ZO56" s="83"/>
      <c r="ZP56" s="83"/>
      <c r="ZQ56" s="83"/>
      <c r="ZR56" s="83"/>
      <c r="ZS56" s="83"/>
      <c r="ZT56" s="83"/>
      <c r="ZU56" s="83"/>
      <c r="ZV56" s="83"/>
      <c r="ZW56" s="83"/>
      <c r="ZX56" s="83"/>
      <c r="ZY56" s="83"/>
      <c r="ZZ56" s="83"/>
      <c r="AAA56" s="83"/>
      <c r="AAB56" s="83"/>
      <c r="AAC56" s="83"/>
      <c r="AAD56" s="83"/>
      <c r="AAE56" s="83"/>
      <c r="AAF56" s="83"/>
      <c r="AAG56" s="83"/>
      <c r="AAH56" s="83"/>
      <c r="AAI56" s="83"/>
      <c r="AAJ56" s="83"/>
      <c r="AAK56" s="83"/>
      <c r="AAL56" s="83"/>
      <c r="AAM56" s="83"/>
      <c r="AAN56" s="83"/>
      <c r="AAO56" s="83"/>
      <c r="AAP56" s="83"/>
      <c r="AAQ56" s="83"/>
      <c r="AAR56" s="83"/>
      <c r="AAS56" s="83"/>
      <c r="AAT56" s="83"/>
      <c r="AAU56" s="83"/>
      <c r="AAV56" s="83"/>
      <c r="AAW56" s="83"/>
      <c r="AAX56" s="83"/>
      <c r="AAY56" s="83"/>
      <c r="AAZ56" s="83"/>
      <c r="ABA56" s="83"/>
      <c r="ABB56" s="83"/>
      <c r="ABC56" s="83"/>
      <c r="ABD56" s="83"/>
      <c r="ABE56" s="83"/>
      <c r="ABF56" s="83"/>
      <c r="ABG56" s="83"/>
      <c r="ABH56" s="83"/>
      <c r="ABI56" s="83"/>
      <c r="ABJ56" s="83"/>
      <c r="ABK56" s="83"/>
      <c r="ABL56" s="83"/>
      <c r="ABM56" s="83"/>
      <c r="ABN56" s="83"/>
      <c r="ABO56" s="83"/>
      <c r="ABP56" s="83"/>
      <c r="ABQ56" s="83"/>
      <c r="ABR56" s="83"/>
      <c r="ABS56" s="83"/>
      <c r="ABT56" s="83"/>
      <c r="ABU56" s="83"/>
      <c r="ABV56" s="83"/>
      <c r="ABW56" s="83"/>
      <c r="ABX56" s="83"/>
      <c r="ABY56" s="83"/>
      <c r="ABZ56" s="83"/>
      <c r="ACA56" s="83"/>
      <c r="ACB56" s="83"/>
      <c r="ACC56" s="83"/>
      <c r="ACD56" s="83"/>
      <c r="ACE56" s="83"/>
      <c r="ACF56" s="83"/>
      <c r="ACG56" s="83"/>
      <c r="ACH56" s="83"/>
      <c r="ACI56" s="83"/>
      <c r="ACJ56" s="83"/>
      <c r="ACK56" s="83"/>
      <c r="ACL56" s="83"/>
      <c r="ACM56" s="83"/>
      <c r="ACN56" s="83"/>
      <c r="ACO56" s="83"/>
      <c r="ACP56" s="83"/>
      <c r="ACQ56" s="83"/>
      <c r="ACR56" s="83"/>
      <c r="ACS56" s="83"/>
      <c r="ACT56" s="83"/>
      <c r="ACU56" s="83"/>
      <c r="ACV56" s="83"/>
      <c r="ACW56" s="83"/>
      <c r="ACX56" s="83"/>
      <c r="ACY56" s="83"/>
      <c r="ACZ56" s="83"/>
      <c r="ADA56" s="83"/>
      <c r="ADB56" s="83"/>
      <c r="ADC56" s="83"/>
      <c r="ADD56" s="83"/>
      <c r="ADE56" s="83"/>
      <c r="ADF56" s="83"/>
      <c r="ADG56" s="83"/>
      <c r="ADH56" s="83"/>
      <c r="ADI56" s="83"/>
      <c r="ADJ56" s="83"/>
      <c r="ADK56" s="83"/>
      <c r="ADL56" s="83"/>
      <c r="ADM56" s="83"/>
      <c r="ADN56" s="83"/>
      <c r="ADO56" s="83"/>
      <c r="ADP56" s="83"/>
      <c r="ADQ56" s="83"/>
      <c r="ADR56" s="83"/>
      <c r="ADS56" s="83"/>
      <c r="ADT56" s="83"/>
      <c r="ADU56" s="83"/>
      <c r="ADV56" s="83"/>
      <c r="ADW56" s="83"/>
      <c r="ADX56" s="83"/>
      <c r="ADY56" s="83"/>
      <c r="ADZ56" s="83"/>
      <c r="AEA56" s="83"/>
      <c r="AEB56" s="83"/>
      <c r="AEC56" s="83"/>
      <c r="AED56" s="83"/>
      <c r="AEE56" s="83"/>
      <c r="AEF56" s="83"/>
      <c r="AEG56" s="83"/>
      <c r="AEH56" s="83"/>
      <c r="AEI56" s="83"/>
      <c r="AEJ56" s="83"/>
      <c r="AEK56" s="83"/>
      <c r="AEL56" s="83"/>
      <c r="AEM56" s="83"/>
      <c r="AEN56" s="83"/>
      <c r="AEO56" s="83"/>
      <c r="AEP56" s="83"/>
      <c r="AEQ56" s="83"/>
      <c r="AER56" s="83"/>
      <c r="AES56" s="83"/>
      <c r="AET56" s="83"/>
      <c r="AEU56" s="83"/>
      <c r="AEV56" s="83"/>
      <c r="AEW56" s="83"/>
      <c r="AEX56" s="83"/>
      <c r="AEY56" s="83"/>
      <c r="AEZ56" s="83"/>
      <c r="AFA56" s="83"/>
      <c r="AFB56" s="83"/>
      <c r="AFC56" s="83"/>
      <c r="AFD56" s="83"/>
      <c r="AFE56" s="83"/>
      <c r="AFF56" s="83"/>
      <c r="AFG56" s="83"/>
      <c r="AFH56" s="83"/>
      <c r="AFI56" s="83"/>
      <c r="AFJ56" s="83"/>
      <c r="AFK56" s="83"/>
      <c r="AFL56" s="83"/>
      <c r="AFM56" s="83"/>
      <c r="AFN56" s="83"/>
      <c r="AFO56" s="83"/>
      <c r="AFP56" s="83"/>
      <c r="AFQ56" s="83"/>
      <c r="AFR56" s="83"/>
      <c r="AFS56" s="83"/>
      <c r="AFT56" s="83"/>
      <c r="AFU56" s="83"/>
      <c r="AFV56" s="83"/>
      <c r="AFW56" s="83"/>
      <c r="AFX56" s="83"/>
      <c r="AFY56" s="83"/>
      <c r="AFZ56" s="83"/>
      <c r="AGA56" s="83"/>
      <c r="AGB56" s="83"/>
      <c r="AGC56" s="83"/>
      <c r="AGD56" s="83"/>
      <c r="AGE56" s="83"/>
      <c r="AGF56" s="83"/>
      <c r="AGG56" s="83"/>
      <c r="AGH56" s="83"/>
      <c r="AGI56" s="83"/>
      <c r="AGJ56" s="83"/>
      <c r="AGK56" s="83"/>
      <c r="AGL56" s="83"/>
      <c r="AGM56" s="83"/>
      <c r="AGN56" s="83"/>
      <c r="AGO56" s="83"/>
      <c r="AGP56" s="83"/>
      <c r="AGQ56" s="83"/>
      <c r="AGR56" s="83"/>
      <c r="AGS56" s="83"/>
      <c r="AGT56" s="83"/>
      <c r="AGU56" s="83"/>
      <c r="AGV56" s="83"/>
      <c r="AGW56" s="83"/>
      <c r="AGX56" s="83"/>
      <c r="AGY56" s="83"/>
      <c r="AGZ56" s="83"/>
      <c r="AHA56" s="83"/>
      <c r="AHB56" s="83"/>
      <c r="AHC56" s="83"/>
      <c r="AHD56" s="83"/>
      <c r="AHE56" s="83"/>
      <c r="AHF56" s="83"/>
      <c r="AHG56" s="83"/>
      <c r="AHH56" s="83"/>
      <c r="AHI56" s="83"/>
      <c r="AHJ56" s="83"/>
      <c r="AHK56" s="83"/>
      <c r="AHL56" s="83"/>
      <c r="AHM56" s="83"/>
      <c r="AHN56" s="83"/>
      <c r="AHO56" s="83"/>
      <c r="AHP56" s="83"/>
      <c r="AHQ56" s="83"/>
      <c r="AHR56" s="83"/>
      <c r="AHS56" s="83"/>
      <c r="AHT56" s="83"/>
      <c r="AHU56" s="83"/>
      <c r="AHV56" s="83"/>
      <c r="AHW56" s="83"/>
      <c r="AHX56" s="83"/>
      <c r="AHY56" s="83"/>
      <c r="AHZ56" s="83"/>
      <c r="AIA56" s="83"/>
      <c r="AIB56" s="83"/>
      <c r="AIC56" s="83"/>
      <c r="AID56" s="83"/>
      <c r="AIE56" s="83"/>
      <c r="AIF56" s="83"/>
      <c r="AIG56" s="83"/>
      <c r="AIH56" s="83"/>
      <c r="AII56" s="83"/>
      <c r="AIJ56" s="83"/>
      <c r="AIK56" s="83"/>
      <c r="AIL56" s="83"/>
      <c r="AIM56" s="83"/>
      <c r="AIN56" s="83"/>
      <c r="AIO56" s="83"/>
      <c r="AIP56" s="83"/>
      <c r="AIQ56" s="83"/>
      <c r="AIR56" s="83"/>
      <c r="AIS56" s="83"/>
      <c r="AIT56" s="83"/>
      <c r="AIU56" s="83"/>
      <c r="AIV56" s="83"/>
      <c r="AIW56" s="83"/>
      <c r="AIX56" s="83"/>
      <c r="AIY56" s="83"/>
      <c r="AIZ56" s="83"/>
      <c r="AJA56" s="83"/>
      <c r="AJB56" s="83"/>
      <c r="AJC56" s="83"/>
      <c r="AJD56" s="83"/>
      <c r="AJE56" s="83"/>
      <c r="AJF56" s="83"/>
      <c r="AJG56" s="83"/>
      <c r="AJH56" s="83"/>
      <c r="AJI56" s="83"/>
      <c r="AJJ56" s="83"/>
      <c r="AJK56" s="83"/>
      <c r="AJL56" s="83"/>
      <c r="AJM56" s="83"/>
      <c r="AJN56" s="83"/>
      <c r="AJO56" s="83"/>
      <c r="AJP56" s="83"/>
      <c r="AJQ56" s="83"/>
      <c r="AJR56" s="83"/>
      <c r="AJS56" s="83"/>
      <c r="AJT56" s="83"/>
      <c r="AJU56" s="83"/>
      <c r="AJV56" s="83"/>
      <c r="AJW56" s="83"/>
      <c r="AJX56" s="83"/>
      <c r="AJY56" s="83"/>
      <c r="AJZ56" s="83"/>
      <c r="AKA56" s="83"/>
      <c r="AKB56" s="83"/>
      <c r="AKC56" s="83"/>
      <c r="AKD56" s="83"/>
      <c r="AKE56" s="83"/>
      <c r="AKF56" s="83"/>
      <c r="AKG56" s="83"/>
    </row>
    <row r="57" spans="1:969" ht="23.1" customHeight="1" x14ac:dyDescent="0.25">
      <c r="A57" s="151">
        <v>1</v>
      </c>
      <c r="B57" s="151" t="s">
        <v>104</v>
      </c>
      <c r="C57" s="143" t="s">
        <v>343</v>
      </c>
      <c r="D57" s="151" t="s">
        <v>267</v>
      </c>
      <c r="E57" s="152">
        <f>F57+G57+H57+I57+J57+K57+M57+N57+O57+P57+Q57+R57+S57+T57+U57+V57+W57+X57+Y57</f>
        <v>3515620.4139999999</v>
      </c>
      <c r="F57" s="152">
        <v>0</v>
      </c>
      <c r="G57" s="152">
        <v>0</v>
      </c>
      <c r="H57" s="152">
        <v>0</v>
      </c>
      <c r="I57" s="152">
        <v>0</v>
      </c>
      <c r="J57" s="152">
        <v>0</v>
      </c>
      <c r="K57" s="152">
        <v>0</v>
      </c>
      <c r="L57" s="151">
        <v>0</v>
      </c>
      <c r="M57" s="152">
        <v>0</v>
      </c>
      <c r="N57" s="152">
        <v>3393010</v>
      </c>
      <c r="O57" s="152">
        <v>0</v>
      </c>
      <c r="P57" s="152">
        <v>0</v>
      </c>
      <c r="Q57" s="152">
        <v>0</v>
      </c>
      <c r="R57" s="152">
        <v>0</v>
      </c>
      <c r="S57" s="152">
        <v>0</v>
      </c>
      <c r="T57" s="152">
        <v>0</v>
      </c>
      <c r="U57" s="152">
        <v>50000</v>
      </c>
      <c r="V57" s="152">
        <f>(F57+G57+H57+I57+J57+K57+M57+N57+O57+P57+Q57+R57+S57+T57)*2.14%</f>
        <v>72610.414000000004</v>
      </c>
      <c r="W57" s="152">
        <v>0</v>
      </c>
      <c r="X57" s="152">
        <v>0</v>
      </c>
      <c r="Y57" s="152">
        <v>0</v>
      </c>
    </row>
    <row r="58" spans="1:969" s="148" customFormat="1" ht="23.1" customHeight="1" x14ac:dyDescent="0.25">
      <c r="A58" s="374" t="s">
        <v>109</v>
      </c>
      <c r="B58" s="374"/>
      <c r="C58" s="374"/>
      <c r="D58" s="150" t="s">
        <v>31</v>
      </c>
      <c r="E58" s="149">
        <f t="shared" ref="E58:Y58" si="22">SUM(E59:E65)</f>
        <v>49421856.982799999</v>
      </c>
      <c r="F58" s="149">
        <f t="shared" si="22"/>
        <v>0</v>
      </c>
      <c r="G58" s="149">
        <f t="shared" si="22"/>
        <v>0</v>
      </c>
      <c r="H58" s="149">
        <f t="shared" si="22"/>
        <v>0</v>
      </c>
      <c r="I58" s="149">
        <f t="shared" si="22"/>
        <v>0</v>
      </c>
      <c r="J58" s="149">
        <f t="shared" si="22"/>
        <v>0</v>
      </c>
      <c r="K58" s="149">
        <f t="shared" si="22"/>
        <v>0</v>
      </c>
      <c r="L58" s="150">
        <f t="shared" si="22"/>
        <v>10</v>
      </c>
      <c r="M58" s="149">
        <f t="shared" si="22"/>
        <v>33090000</v>
      </c>
      <c r="N58" s="149">
        <f t="shared" si="22"/>
        <v>14562102</v>
      </c>
      <c r="O58" s="149">
        <f t="shared" si="22"/>
        <v>0</v>
      </c>
      <c r="P58" s="149">
        <f t="shared" si="22"/>
        <v>0</v>
      </c>
      <c r="Q58" s="149">
        <f t="shared" si="22"/>
        <v>0</v>
      </c>
      <c r="R58" s="149">
        <f t="shared" si="22"/>
        <v>0</v>
      </c>
      <c r="S58" s="149">
        <f t="shared" si="22"/>
        <v>0</v>
      </c>
      <c r="T58" s="149">
        <f t="shared" si="22"/>
        <v>0</v>
      </c>
      <c r="U58" s="149">
        <f t="shared" si="22"/>
        <v>750000</v>
      </c>
      <c r="V58" s="149">
        <f t="shared" si="22"/>
        <v>1019754.9828</v>
      </c>
      <c r="W58" s="149">
        <f t="shared" si="22"/>
        <v>0</v>
      </c>
      <c r="X58" s="149">
        <f t="shared" si="22"/>
        <v>0</v>
      </c>
      <c r="Y58" s="149">
        <f t="shared" si="22"/>
        <v>0</v>
      </c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  <c r="IU58" s="83"/>
      <c r="IV58" s="83"/>
      <c r="IW58" s="83"/>
      <c r="IX58" s="83"/>
      <c r="IY58" s="83"/>
      <c r="IZ58" s="83"/>
      <c r="JA58" s="83"/>
      <c r="JB58" s="83"/>
      <c r="JC58" s="83"/>
      <c r="JD58" s="83"/>
      <c r="JE58" s="83"/>
      <c r="JF58" s="83"/>
      <c r="JG58" s="83"/>
      <c r="JH58" s="83"/>
      <c r="JI58" s="83"/>
      <c r="JJ58" s="83"/>
      <c r="JK58" s="83"/>
      <c r="JL58" s="83"/>
      <c r="JM58" s="83"/>
      <c r="JN58" s="83"/>
      <c r="JO58" s="83"/>
      <c r="JP58" s="83"/>
      <c r="JQ58" s="83"/>
      <c r="JR58" s="83"/>
      <c r="JS58" s="83"/>
      <c r="JT58" s="83"/>
      <c r="JU58" s="83"/>
      <c r="JV58" s="83"/>
      <c r="JW58" s="83"/>
      <c r="JX58" s="83"/>
      <c r="JY58" s="83"/>
      <c r="JZ58" s="83"/>
      <c r="KA58" s="83"/>
      <c r="KB58" s="83"/>
      <c r="KC58" s="83"/>
      <c r="KD58" s="83"/>
      <c r="KE58" s="83"/>
      <c r="KF58" s="83"/>
      <c r="KG58" s="83"/>
      <c r="KH58" s="83"/>
      <c r="KI58" s="83"/>
      <c r="KJ58" s="83"/>
      <c r="KK58" s="83"/>
      <c r="KL58" s="83"/>
      <c r="KM58" s="83"/>
      <c r="KN58" s="83"/>
      <c r="KO58" s="83"/>
      <c r="KP58" s="83"/>
      <c r="KQ58" s="83"/>
      <c r="KR58" s="83"/>
      <c r="KS58" s="83"/>
      <c r="KT58" s="83"/>
      <c r="KU58" s="83"/>
      <c r="KV58" s="83"/>
      <c r="KW58" s="83"/>
      <c r="KX58" s="83"/>
      <c r="KY58" s="83"/>
      <c r="KZ58" s="83"/>
      <c r="LA58" s="83"/>
      <c r="LB58" s="83"/>
      <c r="LC58" s="83"/>
      <c r="LD58" s="83"/>
      <c r="LE58" s="83"/>
      <c r="LF58" s="83"/>
      <c r="LG58" s="83"/>
      <c r="LH58" s="83"/>
      <c r="LI58" s="83"/>
      <c r="LJ58" s="83"/>
      <c r="LK58" s="83"/>
      <c r="LL58" s="83"/>
      <c r="LM58" s="83"/>
      <c r="LN58" s="83"/>
      <c r="LO58" s="83"/>
      <c r="LP58" s="83"/>
      <c r="LQ58" s="83"/>
      <c r="LR58" s="83"/>
      <c r="LS58" s="83"/>
      <c r="LT58" s="83"/>
      <c r="LU58" s="83"/>
      <c r="LV58" s="83"/>
      <c r="LW58" s="83"/>
      <c r="LX58" s="83"/>
      <c r="LY58" s="83"/>
      <c r="LZ58" s="83"/>
      <c r="MA58" s="83"/>
      <c r="MB58" s="83"/>
      <c r="MC58" s="83"/>
      <c r="MD58" s="83"/>
      <c r="ME58" s="83"/>
      <c r="MF58" s="83"/>
      <c r="MG58" s="83"/>
      <c r="MH58" s="83"/>
      <c r="MI58" s="83"/>
      <c r="MJ58" s="83"/>
      <c r="MK58" s="83"/>
      <c r="ML58" s="83"/>
      <c r="MM58" s="83"/>
      <c r="MN58" s="83"/>
      <c r="MO58" s="83"/>
      <c r="MP58" s="83"/>
      <c r="MQ58" s="83"/>
      <c r="MR58" s="83"/>
      <c r="MS58" s="83"/>
      <c r="MT58" s="83"/>
      <c r="MU58" s="83"/>
      <c r="MV58" s="83"/>
      <c r="MW58" s="83"/>
      <c r="MX58" s="83"/>
      <c r="MY58" s="83"/>
      <c r="MZ58" s="83"/>
      <c r="NA58" s="83"/>
      <c r="NB58" s="83"/>
      <c r="NC58" s="83"/>
      <c r="ND58" s="83"/>
      <c r="NE58" s="83"/>
      <c r="NF58" s="83"/>
      <c r="NG58" s="83"/>
      <c r="NH58" s="83"/>
      <c r="NI58" s="83"/>
      <c r="NJ58" s="83"/>
      <c r="NK58" s="83"/>
      <c r="NL58" s="83"/>
      <c r="NM58" s="83"/>
      <c r="NN58" s="83"/>
      <c r="NO58" s="83"/>
      <c r="NP58" s="83"/>
      <c r="NQ58" s="83"/>
      <c r="NR58" s="83"/>
      <c r="NS58" s="83"/>
      <c r="NT58" s="83"/>
      <c r="NU58" s="83"/>
      <c r="NV58" s="83"/>
      <c r="NW58" s="83"/>
      <c r="NX58" s="83"/>
      <c r="NY58" s="83"/>
      <c r="NZ58" s="83"/>
      <c r="OA58" s="83"/>
      <c r="OB58" s="83"/>
      <c r="OC58" s="83"/>
      <c r="OD58" s="83"/>
      <c r="OE58" s="83"/>
      <c r="OF58" s="83"/>
      <c r="OG58" s="83"/>
      <c r="OH58" s="83"/>
      <c r="OI58" s="83"/>
      <c r="OJ58" s="83"/>
      <c r="OK58" s="83"/>
      <c r="OL58" s="83"/>
      <c r="OM58" s="83"/>
      <c r="ON58" s="83"/>
      <c r="OO58" s="83"/>
      <c r="OP58" s="83"/>
      <c r="OQ58" s="83"/>
      <c r="OR58" s="83"/>
      <c r="OS58" s="83"/>
      <c r="OT58" s="83"/>
      <c r="OU58" s="83"/>
      <c r="OV58" s="83"/>
      <c r="OW58" s="83"/>
      <c r="OX58" s="83"/>
      <c r="OY58" s="83"/>
      <c r="OZ58" s="83"/>
      <c r="PA58" s="83"/>
      <c r="PB58" s="83"/>
      <c r="PC58" s="83"/>
      <c r="PD58" s="83"/>
      <c r="PE58" s="83"/>
      <c r="PF58" s="83"/>
      <c r="PG58" s="83"/>
      <c r="PH58" s="83"/>
      <c r="PI58" s="83"/>
      <c r="PJ58" s="83"/>
      <c r="PK58" s="83"/>
      <c r="PL58" s="83"/>
      <c r="PM58" s="83"/>
      <c r="PN58" s="83"/>
      <c r="PO58" s="83"/>
      <c r="PP58" s="83"/>
      <c r="PQ58" s="83"/>
      <c r="PR58" s="83"/>
      <c r="PS58" s="83"/>
      <c r="PT58" s="83"/>
      <c r="PU58" s="83"/>
      <c r="PV58" s="83"/>
      <c r="PW58" s="83"/>
      <c r="PX58" s="83"/>
      <c r="PY58" s="83"/>
      <c r="PZ58" s="83"/>
      <c r="QA58" s="83"/>
      <c r="QB58" s="83"/>
      <c r="QC58" s="83"/>
      <c r="QD58" s="83"/>
      <c r="QE58" s="83"/>
      <c r="QF58" s="83"/>
      <c r="QG58" s="83"/>
      <c r="QH58" s="83"/>
      <c r="QI58" s="83"/>
      <c r="QJ58" s="83"/>
      <c r="QK58" s="83"/>
      <c r="QL58" s="83"/>
      <c r="QM58" s="83"/>
      <c r="QN58" s="83"/>
      <c r="QO58" s="83"/>
      <c r="QP58" s="83"/>
      <c r="QQ58" s="83"/>
      <c r="QR58" s="83"/>
      <c r="QS58" s="83"/>
      <c r="QT58" s="83"/>
      <c r="QU58" s="83"/>
      <c r="QV58" s="83"/>
      <c r="QW58" s="83"/>
      <c r="QX58" s="83"/>
      <c r="QY58" s="83"/>
      <c r="QZ58" s="83"/>
      <c r="RA58" s="83"/>
      <c r="RB58" s="83"/>
      <c r="RC58" s="83"/>
      <c r="RD58" s="83"/>
      <c r="RE58" s="83"/>
      <c r="RF58" s="83"/>
      <c r="RG58" s="83"/>
      <c r="RH58" s="83"/>
      <c r="RI58" s="83"/>
      <c r="RJ58" s="83"/>
      <c r="RK58" s="83"/>
      <c r="RL58" s="83"/>
      <c r="RM58" s="83"/>
      <c r="RN58" s="83"/>
      <c r="RO58" s="83"/>
      <c r="RP58" s="83"/>
      <c r="RQ58" s="83"/>
      <c r="RR58" s="83"/>
      <c r="RS58" s="83"/>
      <c r="RT58" s="83"/>
      <c r="RU58" s="83"/>
      <c r="RV58" s="83"/>
      <c r="RW58" s="83"/>
      <c r="RX58" s="83"/>
      <c r="RY58" s="83"/>
      <c r="RZ58" s="83"/>
      <c r="SA58" s="83"/>
      <c r="SB58" s="83"/>
      <c r="SC58" s="83"/>
      <c r="SD58" s="83"/>
      <c r="SE58" s="83"/>
      <c r="SF58" s="83"/>
      <c r="SG58" s="83"/>
      <c r="SH58" s="83"/>
      <c r="SI58" s="83"/>
      <c r="SJ58" s="83"/>
      <c r="SK58" s="83"/>
      <c r="SL58" s="83"/>
      <c r="SM58" s="83"/>
      <c r="SN58" s="83"/>
      <c r="SO58" s="83"/>
      <c r="SP58" s="83"/>
      <c r="SQ58" s="83"/>
      <c r="SR58" s="83"/>
      <c r="SS58" s="83"/>
      <c r="ST58" s="83"/>
      <c r="SU58" s="83"/>
      <c r="SV58" s="83"/>
      <c r="SW58" s="83"/>
      <c r="SX58" s="83"/>
      <c r="SY58" s="83"/>
      <c r="SZ58" s="83"/>
      <c r="TA58" s="83"/>
      <c r="TB58" s="83"/>
      <c r="TC58" s="83"/>
      <c r="TD58" s="83"/>
      <c r="TE58" s="83"/>
      <c r="TF58" s="83"/>
      <c r="TG58" s="83"/>
      <c r="TH58" s="83"/>
      <c r="TI58" s="83"/>
      <c r="TJ58" s="83"/>
      <c r="TK58" s="83"/>
      <c r="TL58" s="83"/>
      <c r="TM58" s="83"/>
      <c r="TN58" s="83"/>
      <c r="TO58" s="83"/>
      <c r="TP58" s="83"/>
      <c r="TQ58" s="83"/>
      <c r="TR58" s="83"/>
      <c r="TS58" s="83"/>
      <c r="TT58" s="83"/>
      <c r="TU58" s="83"/>
      <c r="TV58" s="83"/>
      <c r="TW58" s="83"/>
      <c r="TX58" s="83"/>
      <c r="TY58" s="83"/>
      <c r="TZ58" s="83"/>
      <c r="UA58" s="83"/>
      <c r="UB58" s="83"/>
      <c r="UC58" s="83"/>
      <c r="UD58" s="83"/>
      <c r="UE58" s="83"/>
      <c r="UF58" s="83"/>
      <c r="UG58" s="83"/>
      <c r="UH58" s="83"/>
      <c r="UI58" s="83"/>
      <c r="UJ58" s="83"/>
      <c r="UK58" s="83"/>
      <c r="UL58" s="83"/>
      <c r="UM58" s="83"/>
      <c r="UN58" s="83"/>
      <c r="UO58" s="83"/>
      <c r="UP58" s="83"/>
      <c r="UQ58" s="83"/>
      <c r="UR58" s="83"/>
      <c r="US58" s="83"/>
      <c r="UT58" s="83"/>
      <c r="UU58" s="83"/>
      <c r="UV58" s="83"/>
      <c r="UW58" s="83"/>
      <c r="UX58" s="83"/>
      <c r="UY58" s="83"/>
      <c r="UZ58" s="83"/>
      <c r="VA58" s="83"/>
      <c r="VB58" s="83"/>
      <c r="VC58" s="83"/>
      <c r="VD58" s="83"/>
      <c r="VE58" s="83"/>
      <c r="VF58" s="83"/>
      <c r="VG58" s="83"/>
      <c r="VH58" s="83"/>
      <c r="VI58" s="83"/>
      <c r="VJ58" s="83"/>
      <c r="VK58" s="83"/>
      <c r="VL58" s="83"/>
      <c r="VM58" s="83"/>
      <c r="VN58" s="83"/>
      <c r="VO58" s="83"/>
      <c r="VP58" s="83"/>
      <c r="VQ58" s="83"/>
      <c r="VR58" s="83"/>
      <c r="VS58" s="83"/>
      <c r="VT58" s="83"/>
      <c r="VU58" s="83"/>
      <c r="VV58" s="83"/>
      <c r="VW58" s="83"/>
      <c r="VX58" s="83"/>
      <c r="VY58" s="83"/>
      <c r="VZ58" s="83"/>
      <c r="WA58" s="83"/>
      <c r="WB58" s="83"/>
      <c r="WC58" s="83"/>
      <c r="WD58" s="83"/>
      <c r="WE58" s="83"/>
      <c r="WF58" s="83"/>
      <c r="WG58" s="83"/>
      <c r="WH58" s="83"/>
      <c r="WI58" s="83"/>
      <c r="WJ58" s="83"/>
      <c r="WK58" s="83"/>
      <c r="WL58" s="83"/>
      <c r="WM58" s="83"/>
      <c r="WN58" s="83"/>
      <c r="WO58" s="83"/>
      <c r="WP58" s="83"/>
      <c r="WQ58" s="83"/>
      <c r="WR58" s="83"/>
      <c r="WS58" s="83"/>
      <c r="WT58" s="83"/>
      <c r="WU58" s="83"/>
      <c r="WV58" s="83"/>
      <c r="WW58" s="83"/>
      <c r="WX58" s="83"/>
      <c r="WY58" s="83"/>
      <c r="WZ58" s="83"/>
      <c r="XA58" s="83"/>
      <c r="XB58" s="83"/>
      <c r="XC58" s="83"/>
      <c r="XD58" s="83"/>
      <c r="XE58" s="83"/>
      <c r="XF58" s="83"/>
      <c r="XG58" s="83"/>
      <c r="XH58" s="83"/>
      <c r="XI58" s="83"/>
      <c r="XJ58" s="83"/>
      <c r="XK58" s="83"/>
      <c r="XL58" s="83"/>
      <c r="XM58" s="83"/>
      <c r="XN58" s="83"/>
      <c r="XO58" s="83"/>
      <c r="XP58" s="83"/>
      <c r="XQ58" s="83"/>
      <c r="XR58" s="83"/>
      <c r="XS58" s="83"/>
      <c r="XT58" s="83"/>
      <c r="XU58" s="83"/>
      <c r="XV58" s="83"/>
      <c r="XW58" s="83"/>
      <c r="XX58" s="83"/>
      <c r="XY58" s="83"/>
      <c r="XZ58" s="83"/>
      <c r="YA58" s="83"/>
      <c r="YB58" s="83"/>
      <c r="YC58" s="83"/>
      <c r="YD58" s="83"/>
      <c r="YE58" s="83"/>
      <c r="YF58" s="83"/>
      <c r="YG58" s="83"/>
      <c r="YH58" s="83"/>
      <c r="YI58" s="83"/>
      <c r="YJ58" s="83"/>
      <c r="YK58" s="83"/>
      <c r="YL58" s="83"/>
      <c r="YM58" s="83"/>
      <c r="YN58" s="83"/>
      <c r="YO58" s="83"/>
      <c r="YP58" s="83"/>
      <c r="YQ58" s="83"/>
      <c r="YR58" s="83"/>
      <c r="YS58" s="83"/>
      <c r="YT58" s="83"/>
      <c r="YU58" s="83"/>
      <c r="YV58" s="83"/>
      <c r="YW58" s="83"/>
      <c r="YX58" s="83"/>
      <c r="YY58" s="83"/>
      <c r="YZ58" s="83"/>
      <c r="ZA58" s="83"/>
      <c r="ZB58" s="83"/>
      <c r="ZC58" s="83"/>
      <c r="ZD58" s="83"/>
      <c r="ZE58" s="83"/>
      <c r="ZF58" s="83"/>
      <c r="ZG58" s="83"/>
      <c r="ZH58" s="83"/>
      <c r="ZI58" s="83"/>
      <c r="ZJ58" s="83"/>
      <c r="ZK58" s="83"/>
      <c r="ZL58" s="83"/>
      <c r="ZM58" s="83"/>
      <c r="ZN58" s="83"/>
      <c r="ZO58" s="83"/>
      <c r="ZP58" s="83"/>
      <c r="ZQ58" s="83"/>
      <c r="ZR58" s="83"/>
      <c r="ZS58" s="83"/>
      <c r="ZT58" s="83"/>
      <c r="ZU58" s="83"/>
      <c r="ZV58" s="83"/>
      <c r="ZW58" s="83"/>
      <c r="ZX58" s="83"/>
      <c r="ZY58" s="83"/>
      <c r="ZZ58" s="83"/>
      <c r="AAA58" s="83"/>
      <c r="AAB58" s="83"/>
      <c r="AAC58" s="83"/>
      <c r="AAD58" s="83"/>
      <c r="AAE58" s="83"/>
      <c r="AAF58" s="83"/>
      <c r="AAG58" s="83"/>
      <c r="AAH58" s="83"/>
      <c r="AAI58" s="83"/>
      <c r="AAJ58" s="83"/>
      <c r="AAK58" s="83"/>
      <c r="AAL58" s="83"/>
      <c r="AAM58" s="83"/>
      <c r="AAN58" s="83"/>
      <c r="AAO58" s="83"/>
      <c r="AAP58" s="83"/>
      <c r="AAQ58" s="83"/>
      <c r="AAR58" s="83"/>
      <c r="AAS58" s="83"/>
      <c r="AAT58" s="83"/>
      <c r="AAU58" s="83"/>
      <c r="AAV58" s="83"/>
      <c r="AAW58" s="83"/>
      <c r="AAX58" s="83"/>
      <c r="AAY58" s="83"/>
      <c r="AAZ58" s="83"/>
      <c r="ABA58" s="83"/>
      <c r="ABB58" s="83"/>
      <c r="ABC58" s="83"/>
      <c r="ABD58" s="83"/>
      <c r="ABE58" s="83"/>
      <c r="ABF58" s="83"/>
      <c r="ABG58" s="83"/>
      <c r="ABH58" s="83"/>
      <c r="ABI58" s="83"/>
      <c r="ABJ58" s="83"/>
      <c r="ABK58" s="83"/>
      <c r="ABL58" s="83"/>
      <c r="ABM58" s="83"/>
      <c r="ABN58" s="83"/>
      <c r="ABO58" s="83"/>
      <c r="ABP58" s="83"/>
      <c r="ABQ58" s="83"/>
      <c r="ABR58" s="83"/>
      <c r="ABS58" s="83"/>
      <c r="ABT58" s="83"/>
      <c r="ABU58" s="83"/>
      <c r="ABV58" s="83"/>
      <c r="ABW58" s="83"/>
      <c r="ABX58" s="83"/>
      <c r="ABY58" s="83"/>
      <c r="ABZ58" s="83"/>
      <c r="ACA58" s="83"/>
      <c r="ACB58" s="83"/>
      <c r="ACC58" s="83"/>
      <c r="ACD58" s="83"/>
      <c r="ACE58" s="83"/>
      <c r="ACF58" s="83"/>
      <c r="ACG58" s="83"/>
      <c r="ACH58" s="83"/>
      <c r="ACI58" s="83"/>
      <c r="ACJ58" s="83"/>
      <c r="ACK58" s="83"/>
      <c r="ACL58" s="83"/>
      <c r="ACM58" s="83"/>
      <c r="ACN58" s="83"/>
      <c r="ACO58" s="83"/>
      <c r="ACP58" s="83"/>
      <c r="ACQ58" s="83"/>
      <c r="ACR58" s="83"/>
      <c r="ACS58" s="83"/>
      <c r="ACT58" s="83"/>
      <c r="ACU58" s="83"/>
      <c r="ACV58" s="83"/>
      <c r="ACW58" s="83"/>
      <c r="ACX58" s="83"/>
      <c r="ACY58" s="83"/>
      <c r="ACZ58" s="83"/>
      <c r="ADA58" s="83"/>
      <c r="ADB58" s="83"/>
      <c r="ADC58" s="83"/>
      <c r="ADD58" s="83"/>
      <c r="ADE58" s="83"/>
      <c r="ADF58" s="83"/>
      <c r="ADG58" s="83"/>
      <c r="ADH58" s="83"/>
      <c r="ADI58" s="83"/>
      <c r="ADJ58" s="83"/>
      <c r="ADK58" s="83"/>
      <c r="ADL58" s="83"/>
      <c r="ADM58" s="83"/>
      <c r="ADN58" s="83"/>
      <c r="ADO58" s="83"/>
      <c r="ADP58" s="83"/>
      <c r="ADQ58" s="83"/>
      <c r="ADR58" s="83"/>
      <c r="ADS58" s="83"/>
      <c r="ADT58" s="83"/>
      <c r="ADU58" s="83"/>
      <c r="ADV58" s="83"/>
      <c r="ADW58" s="83"/>
      <c r="ADX58" s="83"/>
      <c r="ADY58" s="83"/>
      <c r="ADZ58" s="83"/>
      <c r="AEA58" s="83"/>
      <c r="AEB58" s="83"/>
      <c r="AEC58" s="83"/>
      <c r="AED58" s="83"/>
      <c r="AEE58" s="83"/>
      <c r="AEF58" s="83"/>
      <c r="AEG58" s="83"/>
      <c r="AEH58" s="83"/>
      <c r="AEI58" s="83"/>
      <c r="AEJ58" s="83"/>
      <c r="AEK58" s="83"/>
      <c r="AEL58" s="83"/>
      <c r="AEM58" s="83"/>
      <c r="AEN58" s="83"/>
      <c r="AEO58" s="83"/>
      <c r="AEP58" s="83"/>
      <c r="AEQ58" s="83"/>
      <c r="AER58" s="83"/>
      <c r="AES58" s="83"/>
      <c r="AET58" s="83"/>
      <c r="AEU58" s="83"/>
      <c r="AEV58" s="83"/>
      <c r="AEW58" s="83"/>
      <c r="AEX58" s="83"/>
      <c r="AEY58" s="83"/>
      <c r="AEZ58" s="83"/>
      <c r="AFA58" s="83"/>
      <c r="AFB58" s="83"/>
      <c r="AFC58" s="83"/>
      <c r="AFD58" s="83"/>
      <c r="AFE58" s="83"/>
      <c r="AFF58" s="83"/>
      <c r="AFG58" s="83"/>
      <c r="AFH58" s="83"/>
      <c r="AFI58" s="83"/>
      <c r="AFJ58" s="83"/>
      <c r="AFK58" s="83"/>
      <c r="AFL58" s="83"/>
      <c r="AFM58" s="83"/>
      <c r="AFN58" s="83"/>
      <c r="AFO58" s="83"/>
      <c r="AFP58" s="83"/>
      <c r="AFQ58" s="83"/>
      <c r="AFR58" s="83"/>
      <c r="AFS58" s="83"/>
      <c r="AFT58" s="83"/>
      <c r="AFU58" s="83"/>
      <c r="AFV58" s="83"/>
      <c r="AFW58" s="83"/>
      <c r="AFX58" s="83"/>
      <c r="AFY58" s="83"/>
      <c r="AFZ58" s="83"/>
      <c r="AGA58" s="83"/>
      <c r="AGB58" s="83"/>
      <c r="AGC58" s="83"/>
      <c r="AGD58" s="83"/>
      <c r="AGE58" s="83"/>
      <c r="AGF58" s="83"/>
      <c r="AGG58" s="83"/>
      <c r="AGH58" s="83"/>
      <c r="AGI58" s="83"/>
      <c r="AGJ58" s="83"/>
      <c r="AGK58" s="83"/>
      <c r="AGL58" s="83"/>
      <c r="AGM58" s="83"/>
      <c r="AGN58" s="83"/>
      <c r="AGO58" s="83"/>
      <c r="AGP58" s="83"/>
      <c r="AGQ58" s="83"/>
      <c r="AGR58" s="83"/>
      <c r="AGS58" s="83"/>
      <c r="AGT58" s="83"/>
      <c r="AGU58" s="83"/>
      <c r="AGV58" s="83"/>
      <c r="AGW58" s="83"/>
      <c r="AGX58" s="83"/>
      <c r="AGY58" s="83"/>
      <c r="AGZ58" s="83"/>
      <c r="AHA58" s="83"/>
      <c r="AHB58" s="83"/>
      <c r="AHC58" s="83"/>
      <c r="AHD58" s="83"/>
      <c r="AHE58" s="83"/>
      <c r="AHF58" s="83"/>
      <c r="AHG58" s="83"/>
      <c r="AHH58" s="83"/>
      <c r="AHI58" s="83"/>
      <c r="AHJ58" s="83"/>
      <c r="AHK58" s="83"/>
      <c r="AHL58" s="83"/>
      <c r="AHM58" s="83"/>
      <c r="AHN58" s="83"/>
      <c r="AHO58" s="83"/>
      <c r="AHP58" s="83"/>
      <c r="AHQ58" s="83"/>
      <c r="AHR58" s="83"/>
      <c r="AHS58" s="83"/>
      <c r="AHT58" s="83"/>
      <c r="AHU58" s="83"/>
      <c r="AHV58" s="83"/>
      <c r="AHW58" s="83"/>
      <c r="AHX58" s="83"/>
      <c r="AHY58" s="83"/>
      <c r="AHZ58" s="83"/>
      <c r="AIA58" s="83"/>
      <c r="AIB58" s="83"/>
      <c r="AIC58" s="83"/>
      <c r="AID58" s="83"/>
      <c r="AIE58" s="83"/>
      <c r="AIF58" s="83"/>
      <c r="AIG58" s="83"/>
      <c r="AIH58" s="83"/>
      <c r="AII58" s="83"/>
      <c r="AIJ58" s="83"/>
      <c r="AIK58" s="83"/>
      <c r="AIL58" s="83"/>
      <c r="AIM58" s="83"/>
      <c r="AIN58" s="83"/>
      <c r="AIO58" s="83"/>
      <c r="AIP58" s="83"/>
      <c r="AIQ58" s="83"/>
      <c r="AIR58" s="83"/>
      <c r="AIS58" s="83"/>
      <c r="AIT58" s="83"/>
      <c r="AIU58" s="83"/>
      <c r="AIV58" s="83"/>
      <c r="AIW58" s="83"/>
      <c r="AIX58" s="83"/>
      <c r="AIY58" s="83"/>
      <c r="AIZ58" s="83"/>
      <c r="AJA58" s="83"/>
      <c r="AJB58" s="83"/>
      <c r="AJC58" s="83"/>
      <c r="AJD58" s="83"/>
      <c r="AJE58" s="83"/>
      <c r="AJF58" s="83"/>
      <c r="AJG58" s="83"/>
      <c r="AJH58" s="83"/>
      <c r="AJI58" s="83"/>
      <c r="AJJ58" s="83"/>
      <c r="AJK58" s="83"/>
      <c r="AJL58" s="83"/>
      <c r="AJM58" s="83"/>
      <c r="AJN58" s="83"/>
      <c r="AJO58" s="83"/>
      <c r="AJP58" s="83"/>
      <c r="AJQ58" s="83"/>
      <c r="AJR58" s="83"/>
      <c r="AJS58" s="83"/>
      <c r="AJT58" s="83"/>
      <c r="AJU58" s="83"/>
      <c r="AJV58" s="83"/>
      <c r="AJW58" s="83"/>
      <c r="AJX58" s="83"/>
      <c r="AJY58" s="83"/>
      <c r="AJZ58" s="83"/>
      <c r="AKA58" s="83"/>
      <c r="AKB58" s="83"/>
      <c r="AKC58" s="83"/>
      <c r="AKD58" s="83"/>
      <c r="AKE58" s="83"/>
      <c r="AKF58" s="83"/>
      <c r="AKG58" s="83"/>
    </row>
    <row r="59" spans="1:969" ht="23.1" customHeight="1" x14ac:dyDescent="0.25">
      <c r="A59" s="151">
        <v>1</v>
      </c>
      <c r="B59" s="151" t="s">
        <v>110</v>
      </c>
      <c r="C59" s="151" t="s">
        <v>345</v>
      </c>
      <c r="D59" s="151" t="s">
        <v>267</v>
      </c>
      <c r="E59" s="152">
        <f t="shared" ref="E59:E117" si="23">F59+G59+H59+I59+J59+K59+M59+N59+O59+P59+Q59+R59+S59+T59+U59+V59+W59+X59+Y59</f>
        <v>7444774.6188000003</v>
      </c>
      <c r="F59" s="152">
        <v>0</v>
      </c>
      <c r="G59" s="152">
        <v>0</v>
      </c>
      <c r="H59" s="152">
        <v>0</v>
      </c>
      <c r="I59" s="152">
        <v>0</v>
      </c>
      <c r="J59" s="152">
        <v>0</v>
      </c>
      <c r="K59" s="152">
        <v>0</v>
      </c>
      <c r="L59" s="151">
        <v>0</v>
      </c>
      <c r="M59" s="152">
        <v>0</v>
      </c>
      <c r="N59" s="152">
        <v>7239842</v>
      </c>
      <c r="O59" s="152">
        <v>0</v>
      </c>
      <c r="P59" s="152">
        <v>0</v>
      </c>
      <c r="Q59" s="152">
        <v>0</v>
      </c>
      <c r="R59" s="152">
        <v>0</v>
      </c>
      <c r="S59" s="152">
        <v>0</v>
      </c>
      <c r="T59" s="152">
        <v>0</v>
      </c>
      <c r="U59" s="152">
        <v>50000</v>
      </c>
      <c r="V59" s="152">
        <f>(F59+G59+H59+I59+J59+K59+M59+N59+O59+P59+Q59+R59+S59+T59+W59+X59+Y59)*2.14%</f>
        <v>154932.61880000003</v>
      </c>
      <c r="W59" s="152">
        <v>0</v>
      </c>
      <c r="X59" s="152">
        <v>0</v>
      </c>
      <c r="Y59" s="152">
        <v>0</v>
      </c>
    </row>
    <row r="60" spans="1:969" ht="23.1" customHeight="1" x14ac:dyDescent="0.25">
      <c r="A60" s="151">
        <v>2</v>
      </c>
      <c r="B60" s="151" t="s">
        <v>110</v>
      </c>
      <c r="C60" s="151" t="s">
        <v>346</v>
      </c>
      <c r="D60" s="151" t="s">
        <v>267</v>
      </c>
      <c r="E60" s="152">
        <f t="shared" si="23"/>
        <v>3529812.6</v>
      </c>
      <c r="F60" s="152">
        <v>0</v>
      </c>
      <c r="G60" s="152">
        <v>0</v>
      </c>
      <c r="H60" s="152">
        <v>0</v>
      </c>
      <c r="I60" s="152">
        <v>0</v>
      </c>
      <c r="J60" s="152">
        <v>0</v>
      </c>
      <c r="K60" s="152">
        <v>0</v>
      </c>
      <c r="L60" s="151">
        <v>1</v>
      </c>
      <c r="M60" s="152">
        <f t="shared" ref="M60:M63" si="24">3309000*L60</f>
        <v>3309000</v>
      </c>
      <c r="N60" s="152">
        <v>0</v>
      </c>
      <c r="O60" s="152">
        <v>0</v>
      </c>
      <c r="P60" s="152">
        <v>0</v>
      </c>
      <c r="Q60" s="152">
        <v>0</v>
      </c>
      <c r="R60" s="152">
        <v>0</v>
      </c>
      <c r="S60" s="152">
        <v>0</v>
      </c>
      <c r="T60" s="152">
        <v>0</v>
      </c>
      <c r="U60" s="152">
        <v>150000</v>
      </c>
      <c r="V60" s="152">
        <f t="shared" ref="V60:V65" si="25">(W60+X60+Y60+F60+G60+H60+I60+J60+K60+M60+N60+O60+P60+Q60+R60+S60+T60)*2.14%</f>
        <v>70812.600000000006</v>
      </c>
      <c r="W60" s="152">
        <v>0</v>
      </c>
      <c r="X60" s="152">
        <v>0</v>
      </c>
      <c r="Y60" s="152">
        <v>0</v>
      </c>
    </row>
    <row r="61" spans="1:969" ht="23.1" customHeight="1" x14ac:dyDescent="0.25">
      <c r="A61" s="151">
        <v>3</v>
      </c>
      <c r="B61" s="151" t="s">
        <v>110</v>
      </c>
      <c r="C61" s="151" t="s">
        <v>348</v>
      </c>
      <c r="D61" s="151" t="s">
        <v>267</v>
      </c>
      <c r="E61" s="152">
        <f t="shared" si="23"/>
        <v>13669250.4</v>
      </c>
      <c r="F61" s="152">
        <v>0</v>
      </c>
      <c r="G61" s="152">
        <v>0</v>
      </c>
      <c r="H61" s="152">
        <v>0</v>
      </c>
      <c r="I61" s="152">
        <v>0</v>
      </c>
      <c r="J61" s="152">
        <v>0</v>
      </c>
      <c r="K61" s="152">
        <v>0</v>
      </c>
      <c r="L61" s="151">
        <v>4</v>
      </c>
      <c r="M61" s="152">
        <f t="shared" si="24"/>
        <v>13236000</v>
      </c>
      <c r="N61" s="152">
        <v>0</v>
      </c>
      <c r="O61" s="152">
        <v>0</v>
      </c>
      <c r="P61" s="152">
        <v>0</v>
      </c>
      <c r="Q61" s="152">
        <v>0</v>
      </c>
      <c r="R61" s="152">
        <v>0</v>
      </c>
      <c r="S61" s="152">
        <v>0</v>
      </c>
      <c r="T61" s="152">
        <v>0</v>
      </c>
      <c r="U61" s="152">
        <v>150000</v>
      </c>
      <c r="V61" s="152">
        <f t="shared" si="25"/>
        <v>283250.40000000002</v>
      </c>
      <c r="W61" s="152">
        <v>0</v>
      </c>
      <c r="X61" s="152">
        <v>0</v>
      </c>
      <c r="Y61" s="152">
        <v>0</v>
      </c>
    </row>
    <row r="62" spans="1:969" ht="23.1" customHeight="1" x14ac:dyDescent="0.25">
      <c r="A62" s="151">
        <v>4</v>
      </c>
      <c r="B62" s="151" t="s">
        <v>110</v>
      </c>
      <c r="C62" s="151" t="s">
        <v>349</v>
      </c>
      <c r="D62" s="151" t="s">
        <v>267</v>
      </c>
      <c r="E62" s="152">
        <f t="shared" si="23"/>
        <v>6909625.2000000002</v>
      </c>
      <c r="F62" s="152">
        <v>0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1">
        <v>2</v>
      </c>
      <c r="M62" s="152">
        <f t="shared" si="24"/>
        <v>6618000</v>
      </c>
      <c r="N62" s="152">
        <v>0</v>
      </c>
      <c r="O62" s="152">
        <v>0</v>
      </c>
      <c r="P62" s="152">
        <v>0</v>
      </c>
      <c r="Q62" s="152">
        <v>0</v>
      </c>
      <c r="R62" s="152">
        <v>0</v>
      </c>
      <c r="S62" s="152">
        <v>0</v>
      </c>
      <c r="T62" s="152">
        <v>0</v>
      </c>
      <c r="U62" s="152">
        <v>150000</v>
      </c>
      <c r="V62" s="152">
        <f t="shared" si="25"/>
        <v>141625.20000000001</v>
      </c>
      <c r="W62" s="152">
        <v>0</v>
      </c>
      <c r="X62" s="152">
        <v>0</v>
      </c>
      <c r="Y62" s="152">
        <v>0</v>
      </c>
    </row>
    <row r="63" spans="1:969" ht="23.1" customHeight="1" x14ac:dyDescent="0.25">
      <c r="A63" s="151">
        <v>5</v>
      </c>
      <c r="B63" s="151" t="s">
        <v>110</v>
      </c>
      <c r="C63" s="151" t="s">
        <v>350</v>
      </c>
      <c r="D63" s="151" t="s">
        <v>267</v>
      </c>
      <c r="E63" s="152">
        <f t="shared" si="23"/>
        <v>10289437.800000001</v>
      </c>
      <c r="F63" s="152">
        <v>0</v>
      </c>
      <c r="G63" s="152">
        <v>0</v>
      </c>
      <c r="H63" s="152">
        <v>0</v>
      </c>
      <c r="I63" s="152">
        <v>0</v>
      </c>
      <c r="J63" s="152">
        <v>0</v>
      </c>
      <c r="K63" s="152">
        <v>0</v>
      </c>
      <c r="L63" s="151">
        <v>3</v>
      </c>
      <c r="M63" s="152">
        <f t="shared" si="24"/>
        <v>9927000</v>
      </c>
      <c r="N63" s="152">
        <v>0</v>
      </c>
      <c r="O63" s="152">
        <v>0</v>
      </c>
      <c r="P63" s="152">
        <v>0</v>
      </c>
      <c r="Q63" s="152">
        <v>0</v>
      </c>
      <c r="R63" s="152">
        <v>0</v>
      </c>
      <c r="S63" s="152">
        <v>0</v>
      </c>
      <c r="T63" s="152">
        <v>0</v>
      </c>
      <c r="U63" s="152">
        <v>150000</v>
      </c>
      <c r="V63" s="152">
        <f t="shared" si="25"/>
        <v>212437.80000000002</v>
      </c>
      <c r="W63" s="152">
        <v>0</v>
      </c>
      <c r="X63" s="152">
        <v>0</v>
      </c>
      <c r="Y63" s="152">
        <v>0</v>
      </c>
    </row>
    <row r="64" spans="1:969" ht="23.1" customHeight="1" x14ac:dyDescent="0.25">
      <c r="A64" s="151">
        <v>6</v>
      </c>
      <c r="B64" s="151" t="s">
        <v>110</v>
      </c>
      <c r="C64" s="151" t="s">
        <v>351</v>
      </c>
      <c r="D64" s="151" t="s">
        <v>267</v>
      </c>
      <c r="E64" s="152">
        <f t="shared" si="23"/>
        <v>4104855.86</v>
      </c>
      <c r="F64" s="152">
        <v>0</v>
      </c>
      <c r="G64" s="152">
        <v>0</v>
      </c>
      <c r="H64" s="152">
        <v>0</v>
      </c>
      <c r="I64" s="152">
        <v>0</v>
      </c>
      <c r="J64" s="152">
        <v>0</v>
      </c>
      <c r="K64" s="152">
        <v>0</v>
      </c>
      <c r="L64" s="151">
        <v>0</v>
      </c>
      <c r="M64" s="152">
        <v>0</v>
      </c>
      <c r="N64" s="152">
        <v>3969900</v>
      </c>
      <c r="O64" s="152">
        <v>0</v>
      </c>
      <c r="P64" s="152">
        <v>0</v>
      </c>
      <c r="Q64" s="152">
        <v>0</v>
      </c>
      <c r="R64" s="152">
        <v>0</v>
      </c>
      <c r="S64" s="152">
        <v>0</v>
      </c>
      <c r="T64" s="152">
        <v>0</v>
      </c>
      <c r="U64" s="152">
        <v>50000</v>
      </c>
      <c r="V64" s="152">
        <f t="shared" si="25"/>
        <v>84955.860000000015</v>
      </c>
      <c r="W64" s="152">
        <v>0</v>
      </c>
      <c r="X64" s="152">
        <v>0</v>
      </c>
      <c r="Y64" s="152">
        <v>0</v>
      </c>
    </row>
    <row r="65" spans="1:25" ht="23.1" customHeight="1" x14ac:dyDescent="0.25">
      <c r="A65" s="151">
        <v>7</v>
      </c>
      <c r="B65" s="151" t="s">
        <v>110</v>
      </c>
      <c r="C65" s="151" t="s">
        <v>352</v>
      </c>
      <c r="D65" s="151" t="s">
        <v>267</v>
      </c>
      <c r="E65" s="152">
        <f t="shared" si="23"/>
        <v>3474100.5040000002</v>
      </c>
      <c r="F65" s="152">
        <v>0</v>
      </c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1">
        <v>0</v>
      </c>
      <c r="M65" s="152">
        <v>0</v>
      </c>
      <c r="N65" s="152">
        <v>3352360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0</v>
      </c>
      <c r="U65" s="152">
        <v>50000</v>
      </c>
      <c r="V65" s="152">
        <f t="shared" si="25"/>
        <v>71740.504000000001</v>
      </c>
      <c r="W65" s="152">
        <v>0</v>
      </c>
      <c r="X65" s="152">
        <v>0</v>
      </c>
      <c r="Y65" s="152">
        <v>0</v>
      </c>
    </row>
    <row r="66" spans="1:25" ht="23.1" customHeight="1" x14ac:dyDescent="0.25">
      <c r="A66" s="376" t="s">
        <v>353</v>
      </c>
      <c r="B66" s="377"/>
      <c r="C66" s="378"/>
      <c r="D66" s="150"/>
      <c r="E66" s="149">
        <f t="shared" ref="E66:Y66" si="26">SUM(E67:E213)</f>
        <v>278833359.85610992</v>
      </c>
      <c r="F66" s="149">
        <f t="shared" si="26"/>
        <v>29830493</v>
      </c>
      <c r="G66" s="149">
        <f t="shared" si="26"/>
        <v>44969040</v>
      </c>
      <c r="H66" s="149">
        <f t="shared" si="26"/>
        <v>0</v>
      </c>
      <c r="I66" s="149">
        <f t="shared" si="26"/>
        <v>0</v>
      </c>
      <c r="J66" s="149">
        <f t="shared" si="26"/>
        <v>2064633</v>
      </c>
      <c r="K66" s="149">
        <f t="shared" si="26"/>
        <v>4312487</v>
      </c>
      <c r="L66" s="150">
        <f t="shared" si="26"/>
        <v>4</v>
      </c>
      <c r="M66" s="149">
        <f t="shared" si="26"/>
        <v>13236000</v>
      </c>
      <c r="N66" s="149">
        <f t="shared" si="26"/>
        <v>99144530.649999991</v>
      </c>
      <c r="O66" s="149">
        <f t="shared" si="26"/>
        <v>0</v>
      </c>
      <c r="P66" s="149">
        <f t="shared" si="26"/>
        <v>45038340</v>
      </c>
      <c r="Q66" s="149">
        <f t="shared" si="26"/>
        <v>3780000</v>
      </c>
      <c r="R66" s="149">
        <f t="shared" si="26"/>
        <v>5000000</v>
      </c>
      <c r="S66" s="149">
        <f t="shared" si="26"/>
        <v>10000000</v>
      </c>
      <c r="T66" s="149">
        <f t="shared" si="26"/>
        <v>0</v>
      </c>
      <c r="U66" s="149">
        <f t="shared" si="26"/>
        <v>6950000</v>
      </c>
      <c r="V66" s="149">
        <f t="shared" si="26"/>
        <v>5507836.2061100006</v>
      </c>
      <c r="W66" s="149">
        <f t="shared" si="26"/>
        <v>9000000</v>
      </c>
      <c r="X66" s="149">
        <f t="shared" si="26"/>
        <v>0</v>
      </c>
      <c r="Y66" s="149">
        <f t="shared" si="26"/>
        <v>0</v>
      </c>
    </row>
    <row r="67" spans="1:25" ht="33" customHeight="1" x14ac:dyDescent="0.25">
      <c r="A67" s="141">
        <v>1</v>
      </c>
      <c r="B67" s="141" t="s">
        <v>144</v>
      </c>
      <c r="C67" s="141" t="s">
        <v>354</v>
      </c>
      <c r="D67" s="141" t="s">
        <v>267</v>
      </c>
      <c r="E67" s="152">
        <f t="shared" si="23"/>
        <v>200000</v>
      </c>
      <c r="F67" s="154">
        <v>0</v>
      </c>
      <c r="G67" s="154">
        <v>0</v>
      </c>
      <c r="H67" s="153">
        <v>0</v>
      </c>
      <c r="I67" s="154">
        <v>0</v>
      </c>
      <c r="J67" s="154">
        <v>0</v>
      </c>
      <c r="K67" s="154">
        <v>0</v>
      </c>
      <c r="L67" s="141">
        <v>0</v>
      </c>
      <c r="M67" s="154">
        <v>0</v>
      </c>
      <c r="N67" s="154">
        <v>0</v>
      </c>
      <c r="O67" s="154">
        <v>0</v>
      </c>
      <c r="P67" s="154">
        <v>0</v>
      </c>
      <c r="Q67" s="154">
        <v>0</v>
      </c>
      <c r="R67" s="154">
        <v>0</v>
      </c>
      <c r="S67" s="154">
        <v>0</v>
      </c>
      <c r="T67" s="154">
        <v>0</v>
      </c>
      <c r="U67" s="154">
        <v>0</v>
      </c>
      <c r="V67" s="152">
        <f t="shared" ref="V67:V125" si="27">(F67+G67+H67+I67+J67+K67+M67+N67+O67+P67+Q67+R67+S67+T67)*2.14%</f>
        <v>0</v>
      </c>
      <c r="W67" s="154">
        <v>200000</v>
      </c>
      <c r="X67" s="154">
        <v>0</v>
      </c>
      <c r="Y67" s="154">
        <v>0</v>
      </c>
    </row>
    <row r="68" spans="1:25" ht="33" customHeight="1" x14ac:dyDescent="0.25">
      <c r="A68" s="141">
        <f t="shared" si="11"/>
        <v>2</v>
      </c>
      <c r="B68" s="141" t="s">
        <v>144</v>
      </c>
      <c r="C68" s="141" t="s">
        <v>355</v>
      </c>
      <c r="D68" s="141" t="s">
        <v>267</v>
      </c>
      <c r="E68" s="152">
        <f t="shared" si="23"/>
        <v>200000</v>
      </c>
      <c r="F68" s="154">
        <v>0</v>
      </c>
      <c r="G68" s="154">
        <v>0</v>
      </c>
      <c r="H68" s="153">
        <v>0</v>
      </c>
      <c r="I68" s="154">
        <v>0</v>
      </c>
      <c r="J68" s="154">
        <v>0</v>
      </c>
      <c r="K68" s="154">
        <v>0</v>
      </c>
      <c r="L68" s="141">
        <v>0</v>
      </c>
      <c r="M68" s="154">
        <v>0</v>
      </c>
      <c r="N68" s="154">
        <v>0</v>
      </c>
      <c r="O68" s="154">
        <v>0</v>
      </c>
      <c r="P68" s="154">
        <v>0</v>
      </c>
      <c r="Q68" s="154">
        <v>0</v>
      </c>
      <c r="R68" s="154">
        <v>0</v>
      </c>
      <c r="S68" s="154">
        <v>0</v>
      </c>
      <c r="T68" s="154">
        <v>0</v>
      </c>
      <c r="U68" s="154">
        <v>0</v>
      </c>
      <c r="V68" s="152">
        <f t="shared" si="27"/>
        <v>0</v>
      </c>
      <c r="W68" s="154">
        <v>200000</v>
      </c>
      <c r="X68" s="154">
        <v>0</v>
      </c>
      <c r="Y68" s="154">
        <v>0</v>
      </c>
    </row>
    <row r="69" spans="1:25" ht="33" customHeight="1" x14ac:dyDescent="0.25">
      <c r="A69" s="141">
        <f t="shared" si="11"/>
        <v>3</v>
      </c>
      <c r="B69" s="141" t="s">
        <v>144</v>
      </c>
      <c r="C69" s="143" t="s">
        <v>356</v>
      </c>
      <c r="D69" s="141" t="s">
        <v>267</v>
      </c>
      <c r="E69" s="152">
        <f t="shared" si="23"/>
        <v>281830.22220000002</v>
      </c>
      <c r="F69" s="154">
        <v>0</v>
      </c>
      <c r="G69" s="154">
        <v>0</v>
      </c>
      <c r="H69" s="153">
        <v>0</v>
      </c>
      <c r="I69" s="154">
        <v>0</v>
      </c>
      <c r="J69" s="154">
        <v>0</v>
      </c>
      <c r="K69" s="154">
        <v>226973</v>
      </c>
      <c r="L69" s="141">
        <v>0</v>
      </c>
      <c r="M69" s="154">
        <v>0</v>
      </c>
      <c r="N69" s="154">
        <v>0</v>
      </c>
      <c r="O69" s="154">
        <v>0</v>
      </c>
      <c r="P69" s="154">
        <v>0</v>
      </c>
      <c r="Q69" s="154">
        <v>0</v>
      </c>
      <c r="R69" s="154">
        <v>0</v>
      </c>
      <c r="S69" s="154">
        <v>0</v>
      </c>
      <c r="T69" s="154">
        <v>0</v>
      </c>
      <c r="U69" s="154">
        <v>50000</v>
      </c>
      <c r="V69" s="152">
        <f t="shared" si="27"/>
        <v>4857.2222000000002</v>
      </c>
      <c r="W69" s="154">
        <v>0</v>
      </c>
      <c r="X69" s="154">
        <v>0</v>
      </c>
      <c r="Y69" s="154">
        <v>0</v>
      </c>
    </row>
    <row r="70" spans="1:25" ht="33" customHeight="1" x14ac:dyDescent="0.25">
      <c r="A70" s="141">
        <f t="shared" si="11"/>
        <v>4</v>
      </c>
      <c r="B70" s="141" t="s">
        <v>139</v>
      </c>
      <c r="C70" s="141" t="s">
        <v>357</v>
      </c>
      <c r="D70" s="143" t="s">
        <v>267</v>
      </c>
      <c r="E70" s="152">
        <f t="shared" si="23"/>
        <v>1666104.0216000001</v>
      </c>
      <c r="F70" s="154">
        <v>0</v>
      </c>
      <c r="G70" s="153">
        <v>1582244</v>
      </c>
      <c r="H70" s="153">
        <v>0</v>
      </c>
      <c r="I70" s="154">
        <v>0</v>
      </c>
      <c r="J70" s="154">
        <v>0</v>
      </c>
      <c r="K70" s="154">
        <v>0</v>
      </c>
      <c r="L70" s="141">
        <v>0</v>
      </c>
      <c r="M70" s="154">
        <v>0</v>
      </c>
      <c r="N70" s="154">
        <v>0</v>
      </c>
      <c r="O70" s="154">
        <v>0</v>
      </c>
      <c r="P70" s="154">
        <v>0</v>
      </c>
      <c r="Q70" s="154">
        <v>0</v>
      </c>
      <c r="R70" s="154">
        <v>0</v>
      </c>
      <c r="S70" s="154">
        <v>0</v>
      </c>
      <c r="T70" s="154">
        <v>0</v>
      </c>
      <c r="U70" s="154">
        <v>50000</v>
      </c>
      <c r="V70" s="152">
        <f t="shared" si="27"/>
        <v>33860.021600000007</v>
      </c>
      <c r="W70" s="154">
        <v>0</v>
      </c>
      <c r="X70" s="154">
        <v>0</v>
      </c>
      <c r="Y70" s="154">
        <v>0</v>
      </c>
    </row>
    <row r="71" spans="1:25" ht="33" customHeight="1" x14ac:dyDescent="0.25">
      <c r="A71" s="141">
        <f t="shared" si="11"/>
        <v>5</v>
      </c>
      <c r="B71" s="141" t="s">
        <v>159</v>
      </c>
      <c r="C71" s="141" t="s">
        <v>358</v>
      </c>
      <c r="D71" s="143" t="s">
        <v>267</v>
      </c>
      <c r="E71" s="152">
        <f t="shared" si="23"/>
        <v>4827348.2570000002</v>
      </c>
      <c r="F71" s="154">
        <v>4677255</v>
      </c>
      <c r="G71" s="154">
        <v>0</v>
      </c>
      <c r="H71" s="153">
        <v>0</v>
      </c>
      <c r="I71" s="154">
        <v>0</v>
      </c>
      <c r="J71" s="154">
        <v>0</v>
      </c>
      <c r="K71" s="154">
        <v>0</v>
      </c>
      <c r="L71" s="141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50000</v>
      </c>
      <c r="V71" s="152">
        <f t="shared" si="27"/>
        <v>100093.25700000001</v>
      </c>
      <c r="W71" s="154">
        <v>0</v>
      </c>
      <c r="X71" s="154">
        <v>0</v>
      </c>
      <c r="Y71" s="154">
        <v>0</v>
      </c>
    </row>
    <row r="72" spans="1:25" ht="33" customHeight="1" x14ac:dyDescent="0.25">
      <c r="A72" s="141">
        <f t="shared" si="11"/>
        <v>6</v>
      </c>
      <c r="B72" s="141" t="s">
        <v>134</v>
      </c>
      <c r="C72" s="141" t="s">
        <v>359</v>
      </c>
      <c r="D72" s="143" t="s">
        <v>267</v>
      </c>
      <c r="E72" s="152">
        <f t="shared" si="23"/>
        <v>200000</v>
      </c>
      <c r="F72" s="154">
        <v>0</v>
      </c>
      <c r="G72" s="154">
        <v>0</v>
      </c>
      <c r="H72" s="153">
        <v>0</v>
      </c>
      <c r="I72" s="154">
        <v>0</v>
      </c>
      <c r="J72" s="154">
        <v>0</v>
      </c>
      <c r="K72" s="154">
        <v>0</v>
      </c>
      <c r="L72" s="141">
        <v>0</v>
      </c>
      <c r="M72" s="154">
        <v>0</v>
      </c>
      <c r="N72" s="154">
        <v>0</v>
      </c>
      <c r="O72" s="154">
        <v>0</v>
      </c>
      <c r="P72" s="154">
        <v>0</v>
      </c>
      <c r="Q72" s="154">
        <v>0</v>
      </c>
      <c r="R72" s="154">
        <v>0</v>
      </c>
      <c r="S72" s="154">
        <v>0</v>
      </c>
      <c r="T72" s="154">
        <v>0</v>
      </c>
      <c r="U72" s="154">
        <v>0</v>
      </c>
      <c r="V72" s="152">
        <f t="shared" si="27"/>
        <v>0</v>
      </c>
      <c r="W72" s="154">
        <v>200000</v>
      </c>
      <c r="X72" s="154">
        <v>0</v>
      </c>
      <c r="Y72" s="154">
        <v>0</v>
      </c>
    </row>
    <row r="73" spans="1:25" ht="33" customHeight="1" x14ac:dyDescent="0.25">
      <c r="A73" s="141">
        <f t="shared" si="11"/>
        <v>7</v>
      </c>
      <c r="B73" s="141" t="s">
        <v>134</v>
      </c>
      <c r="C73" s="141" t="s">
        <v>360</v>
      </c>
      <c r="D73" s="143" t="s">
        <v>267</v>
      </c>
      <c r="E73" s="152">
        <f t="shared" si="23"/>
        <v>220116.21280000001</v>
      </c>
      <c r="F73" s="154">
        <v>0</v>
      </c>
      <c r="G73" s="153">
        <v>166552</v>
      </c>
      <c r="H73" s="153">
        <v>0</v>
      </c>
      <c r="I73" s="154">
        <v>0</v>
      </c>
      <c r="J73" s="154">
        <v>0</v>
      </c>
      <c r="K73" s="154">
        <v>0</v>
      </c>
      <c r="L73" s="141">
        <v>0</v>
      </c>
      <c r="M73" s="154">
        <v>0</v>
      </c>
      <c r="N73" s="154">
        <v>0</v>
      </c>
      <c r="O73" s="154">
        <v>0</v>
      </c>
      <c r="P73" s="154">
        <v>0</v>
      </c>
      <c r="Q73" s="154">
        <v>0</v>
      </c>
      <c r="R73" s="154">
        <v>0</v>
      </c>
      <c r="S73" s="154">
        <v>0</v>
      </c>
      <c r="T73" s="154">
        <v>0</v>
      </c>
      <c r="U73" s="154">
        <v>50000</v>
      </c>
      <c r="V73" s="152">
        <f t="shared" si="27"/>
        <v>3564.2128000000002</v>
      </c>
      <c r="W73" s="154">
        <v>0</v>
      </c>
      <c r="X73" s="154">
        <v>0</v>
      </c>
      <c r="Y73" s="154">
        <v>0</v>
      </c>
    </row>
    <row r="74" spans="1:25" ht="33" customHeight="1" x14ac:dyDescent="0.25">
      <c r="A74" s="141">
        <f t="shared" si="11"/>
        <v>8</v>
      </c>
      <c r="B74" s="141" t="s">
        <v>134</v>
      </c>
      <c r="C74" s="141" t="s">
        <v>361</v>
      </c>
      <c r="D74" s="143" t="s">
        <v>267</v>
      </c>
      <c r="E74" s="152">
        <f t="shared" si="23"/>
        <v>220116.21280000001</v>
      </c>
      <c r="F74" s="154">
        <v>0</v>
      </c>
      <c r="G74" s="153">
        <v>166552</v>
      </c>
      <c r="H74" s="153">
        <v>0</v>
      </c>
      <c r="I74" s="154">
        <v>0</v>
      </c>
      <c r="J74" s="154">
        <v>0</v>
      </c>
      <c r="K74" s="154">
        <v>0</v>
      </c>
      <c r="L74" s="141">
        <v>0</v>
      </c>
      <c r="M74" s="154">
        <v>0</v>
      </c>
      <c r="N74" s="154">
        <v>0</v>
      </c>
      <c r="O74" s="154">
        <v>0</v>
      </c>
      <c r="P74" s="154">
        <v>0</v>
      </c>
      <c r="Q74" s="154">
        <v>0</v>
      </c>
      <c r="R74" s="154">
        <v>0</v>
      </c>
      <c r="S74" s="154">
        <v>0</v>
      </c>
      <c r="T74" s="154">
        <v>0</v>
      </c>
      <c r="U74" s="154">
        <v>50000</v>
      </c>
      <c r="V74" s="152">
        <f t="shared" si="27"/>
        <v>3564.2128000000002</v>
      </c>
      <c r="W74" s="154">
        <v>0</v>
      </c>
      <c r="X74" s="154">
        <v>0</v>
      </c>
      <c r="Y74" s="154">
        <v>0</v>
      </c>
    </row>
    <row r="75" spans="1:25" ht="33" customHeight="1" x14ac:dyDescent="0.25">
      <c r="A75" s="141">
        <f t="shared" si="11"/>
        <v>9</v>
      </c>
      <c r="B75" s="141" t="s">
        <v>134</v>
      </c>
      <c r="C75" s="141" t="s">
        <v>362</v>
      </c>
      <c r="D75" s="143" t="s">
        <v>267</v>
      </c>
      <c r="E75" s="152">
        <f t="shared" si="23"/>
        <v>200000</v>
      </c>
      <c r="F75" s="154">
        <v>0</v>
      </c>
      <c r="G75" s="154">
        <v>0</v>
      </c>
      <c r="H75" s="153">
        <v>0</v>
      </c>
      <c r="I75" s="154">
        <v>0</v>
      </c>
      <c r="J75" s="154">
        <v>0</v>
      </c>
      <c r="K75" s="154">
        <v>0</v>
      </c>
      <c r="L75" s="141">
        <v>0</v>
      </c>
      <c r="M75" s="154">
        <v>0</v>
      </c>
      <c r="N75" s="154">
        <v>0</v>
      </c>
      <c r="O75" s="154">
        <v>0</v>
      </c>
      <c r="P75" s="154">
        <v>0</v>
      </c>
      <c r="Q75" s="154">
        <v>0</v>
      </c>
      <c r="R75" s="154">
        <v>0</v>
      </c>
      <c r="S75" s="154">
        <v>0</v>
      </c>
      <c r="T75" s="154">
        <v>0</v>
      </c>
      <c r="U75" s="154">
        <v>0</v>
      </c>
      <c r="V75" s="152">
        <f t="shared" si="27"/>
        <v>0</v>
      </c>
      <c r="W75" s="154">
        <v>200000</v>
      </c>
      <c r="X75" s="154">
        <v>0</v>
      </c>
      <c r="Y75" s="154">
        <v>0</v>
      </c>
    </row>
    <row r="76" spans="1:25" ht="33" customHeight="1" x14ac:dyDescent="0.25">
      <c r="A76" s="141">
        <f t="shared" si="11"/>
        <v>10</v>
      </c>
      <c r="B76" s="141" t="s">
        <v>134</v>
      </c>
      <c r="C76" s="141" t="s">
        <v>363</v>
      </c>
      <c r="D76" s="143" t="s">
        <v>267</v>
      </c>
      <c r="E76" s="152">
        <f t="shared" si="23"/>
        <v>220116.21280000001</v>
      </c>
      <c r="F76" s="154">
        <v>0</v>
      </c>
      <c r="G76" s="153">
        <v>166552</v>
      </c>
      <c r="H76" s="153">
        <v>0</v>
      </c>
      <c r="I76" s="154">
        <v>0</v>
      </c>
      <c r="J76" s="154">
        <v>0</v>
      </c>
      <c r="K76" s="154">
        <v>0</v>
      </c>
      <c r="L76" s="141">
        <v>0</v>
      </c>
      <c r="M76" s="154">
        <v>0</v>
      </c>
      <c r="N76" s="154">
        <v>0</v>
      </c>
      <c r="O76" s="154">
        <v>0</v>
      </c>
      <c r="P76" s="154">
        <v>0</v>
      </c>
      <c r="Q76" s="154">
        <v>0</v>
      </c>
      <c r="R76" s="154">
        <v>0</v>
      </c>
      <c r="S76" s="154">
        <v>0</v>
      </c>
      <c r="T76" s="154">
        <v>0</v>
      </c>
      <c r="U76" s="154">
        <v>50000</v>
      </c>
      <c r="V76" s="152">
        <f t="shared" si="27"/>
        <v>3564.2128000000002</v>
      </c>
      <c r="W76" s="154">
        <v>0</v>
      </c>
      <c r="X76" s="154">
        <v>0</v>
      </c>
      <c r="Y76" s="154">
        <v>0</v>
      </c>
    </row>
    <row r="77" spans="1:25" ht="33" customHeight="1" x14ac:dyDescent="0.25">
      <c r="A77" s="141">
        <f t="shared" si="11"/>
        <v>11</v>
      </c>
      <c r="B77" s="141" t="s">
        <v>134</v>
      </c>
      <c r="C77" s="141" t="s">
        <v>364</v>
      </c>
      <c r="D77" s="143" t="s">
        <v>267</v>
      </c>
      <c r="E77" s="152">
        <f t="shared" si="23"/>
        <v>633817.34620000003</v>
      </c>
      <c r="F77" s="154">
        <v>0</v>
      </c>
      <c r="G77" s="154">
        <v>0</v>
      </c>
      <c r="H77" s="153">
        <v>0</v>
      </c>
      <c r="I77" s="154">
        <v>0</v>
      </c>
      <c r="J77" s="154">
        <v>182173.5</v>
      </c>
      <c r="K77" s="154">
        <v>340459.5</v>
      </c>
      <c r="L77" s="141">
        <v>0</v>
      </c>
      <c r="M77" s="154">
        <v>0</v>
      </c>
      <c r="N77" s="154">
        <v>0</v>
      </c>
      <c r="O77" s="154">
        <v>0</v>
      </c>
      <c r="P77" s="154">
        <v>0</v>
      </c>
      <c r="Q77" s="154">
        <v>0</v>
      </c>
      <c r="R77" s="154">
        <v>0</v>
      </c>
      <c r="S77" s="154">
        <v>0</v>
      </c>
      <c r="T77" s="154">
        <v>0</v>
      </c>
      <c r="U77" s="154">
        <v>100000</v>
      </c>
      <c r="V77" s="152">
        <f t="shared" si="27"/>
        <v>11184.346200000002</v>
      </c>
      <c r="W77" s="154">
        <v>0</v>
      </c>
      <c r="X77" s="154">
        <v>0</v>
      </c>
      <c r="Y77" s="154">
        <v>0</v>
      </c>
    </row>
    <row r="78" spans="1:25" ht="33" customHeight="1" x14ac:dyDescent="0.25">
      <c r="A78" s="141">
        <f t="shared" si="11"/>
        <v>12</v>
      </c>
      <c r="B78" s="141" t="s">
        <v>144</v>
      </c>
      <c r="C78" s="141" t="s">
        <v>365</v>
      </c>
      <c r="D78" s="143" t="s">
        <v>267</v>
      </c>
      <c r="E78" s="152">
        <f t="shared" si="23"/>
        <v>200000</v>
      </c>
      <c r="F78" s="154">
        <v>0</v>
      </c>
      <c r="G78" s="154">
        <v>0</v>
      </c>
      <c r="H78" s="153">
        <v>0</v>
      </c>
      <c r="I78" s="154">
        <v>0</v>
      </c>
      <c r="J78" s="154">
        <v>0</v>
      </c>
      <c r="K78" s="154">
        <v>0</v>
      </c>
      <c r="L78" s="141">
        <v>0</v>
      </c>
      <c r="M78" s="154">
        <v>0</v>
      </c>
      <c r="N78" s="154">
        <v>0</v>
      </c>
      <c r="O78" s="154">
        <v>0</v>
      </c>
      <c r="P78" s="154">
        <v>0</v>
      </c>
      <c r="Q78" s="154">
        <v>0</v>
      </c>
      <c r="R78" s="154">
        <v>0</v>
      </c>
      <c r="S78" s="154">
        <v>0</v>
      </c>
      <c r="T78" s="154">
        <v>0</v>
      </c>
      <c r="U78" s="154">
        <v>0</v>
      </c>
      <c r="V78" s="152">
        <f t="shared" si="27"/>
        <v>0</v>
      </c>
      <c r="W78" s="154">
        <v>200000</v>
      </c>
      <c r="X78" s="154">
        <v>0</v>
      </c>
      <c r="Y78" s="154">
        <v>0</v>
      </c>
    </row>
    <row r="79" spans="1:25" ht="33" customHeight="1" x14ac:dyDescent="0.25">
      <c r="A79" s="141">
        <f t="shared" si="11"/>
        <v>13</v>
      </c>
      <c r="B79" s="141" t="s">
        <v>134</v>
      </c>
      <c r="C79" s="141" t="s">
        <v>366</v>
      </c>
      <c r="D79" s="143" t="s">
        <v>267</v>
      </c>
      <c r="E79" s="152">
        <f t="shared" si="23"/>
        <v>900581.06400000001</v>
      </c>
      <c r="F79" s="154">
        <v>0</v>
      </c>
      <c r="G79" s="153">
        <v>832760</v>
      </c>
      <c r="H79" s="153">
        <v>0</v>
      </c>
      <c r="I79" s="154">
        <v>0</v>
      </c>
      <c r="J79" s="154">
        <v>0</v>
      </c>
      <c r="K79" s="154">
        <v>0</v>
      </c>
      <c r="L79" s="141">
        <v>0</v>
      </c>
      <c r="M79" s="154">
        <v>0</v>
      </c>
      <c r="N79" s="154">
        <v>0</v>
      </c>
      <c r="O79" s="154">
        <v>0</v>
      </c>
      <c r="P79" s="154">
        <v>0</v>
      </c>
      <c r="Q79" s="154">
        <v>0</v>
      </c>
      <c r="R79" s="154">
        <v>0</v>
      </c>
      <c r="S79" s="154">
        <v>0</v>
      </c>
      <c r="T79" s="154">
        <v>0</v>
      </c>
      <c r="U79" s="154">
        <v>50000</v>
      </c>
      <c r="V79" s="152">
        <f t="shared" si="27"/>
        <v>17821.064000000002</v>
      </c>
      <c r="W79" s="154">
        <v>0</v>
      </c>
      <c r="X79" s="154">
        <v>0</v>
      </c>
      <c r="Y79" s="154">
        <v>0</v>
      </c>
    </row>
    <row r="80" spans="1:25" ht="33" customHeight="1" x14ac:dyDescent="0.25">
      <c r="A80" s="141">
        <f t="shared" si="11"/>
        <v>14</v>
      </c>
      <c r="B80" s="141" t="s">
        <v>134</v>
      </c>
      <c r="C80" s="141" t="s">
        <v>367</v>
      </c>
      <c r="D80" s="143" t="s">
        <v>267</v>
      </c>
      <c r="E80" s="152">
        <f t="shared" si="23"/>
        <v>900581.06400000001</v>
      </c>
      <c r="F80" s="154">
        <v>0</v>
      </c>
      <c r="G80" s="153">
        <v>832760</v>
      </c>
      <c r="H80" s="153">
        <v>0</v>
      </c>
      <c r="I80" s="154">
        <v>0</v>
      </c>
      <c r="J80" s="154">
        <v>0</v>
      </c>
      <c r="K80" s="154">
        <v>0</v>
      </c>
      <c r="L80" s="141">
        <v>0</v>
      </c>
      <c r="M80" s="154">
        <v>0</v>
      </c>
      <c r="N80" s="154">
        <v>0</v>
      </c>
      <c r="O80" s="154">
        <v>0</v>
      </c>
      <c r="P80" s="154">
        <v>0</v>
      </c>
      <c r="Q80" s="154">
        <v>0</v>
      </c>
      <c r="R80" s="154">
        <v>0</v>
      </c>
      <c r="S80" s="154">
        <v>0</v>
      </c>
      <c r="T80" s="154">
        <v>0</v>
      </c>
      <c r="U80" s="154">
        <v>50000</v>
      </c>
      <c r="V80" s="152">
        <f t="shared" si="27"/>
        <v>17821.064000000002</v>
      </c>
      <c r="W80" s="154">
        <v>0</v>
      </c>
      <c r="X80" s="154">
        <v>0</v>
      </c>
      <c r="Y80" s="154">
        <v>0</v>
      </c>
    </row>
    <row r="81" spans="1:25" ht="33" customHeight="1" x14ac:dyDescent="0.25">
      <c r="A81" s="141">
        <f t="shared" si="11"/>
        <v>15</v>
      </c>
      <c r="B81" s="141" t="s">
        <v>134</v>
      </c>
      <c r="C81" s="141" t="s">
        <v>368</v>
      </c>
      <c r="D81" s="143" t="s">
        <v>267</v>
      </c>
      <c r="E81" s="152">
        <f t="shared" si="23"/>
        <v>900581.06400000001</v>
      </c>
      <c r="F81" s="154">
        <v>0</v>
      </c>
      <c r="G81" s="153">
        <v>832760</v>
      </c>
      <c r="H81" s="153">
        <v>0</v>
      </c>
      <c r="I81" s="154">
        <v>0</v>
      </c>
      <c r="J81" s="154">
        <v>0</v>
      </c>
      <c r="K81" s="154">
        <v>0</v>
      </c>
      <c r="L81" s="141">
        <v>0</v>
      </c>
      <c r="M81" s="154">
        <v>0</v>
      </c>
      <c r="N81" s="154">
        <v>0</v>
      </c>
      <c r="O81" s="154">
        <v>0</v>
      </c>
      <c r="P81" s="154">
        <v>0</v>
      </c>
      <c r="Q81" s="154">
        <v>0</v>
      </c>
      <c r="R81" s="154">
        <v>0</v>
      </c>
      <c r="S81" s="154">
        <v>0</v>
      </c>
      <c r="T81" s="154">
        <v>0</v>
      </c>
      <c r="U81" s="154">
        <v>50000</v>
      </c>
      <c r="V81" s="152">
        <f t="shared" si="27"/>
        <v>17821.064000000002</v>
      </c>
      <c r="W81" s="154">
        <v>0</v>
      </c>
      <c r="X81" s="154">
        <v>0</v>
      </c>
      <c r="Y81" s="154">
        <v>0</v>
      </c>
    </row>
    <row r="82" spans="1:25" ht="33" customHeight="1" x14ac:dyDescent="0.25">
      <c r="A82" s="141">
        <f t="shared" si="11"/>
        <v>16</v>
      </c>
      <c r="B82" s="141" t="s">
        <v>139</v>
      </c>
      <c r="C82" s="143" t="s">
        <v>369</v>
      </c>
      <c r="D82" s="143" t="s">
        <v>267</v>
      </c>
      <c r="E82" s="152">
        <f t="shared" si="23"/>
        <v>4007896.8280000002</v>
      </c>
      <c r="F82" s="154">
        <v>0</v>
      </c>
      <c r="G82" s="154">
        <v>0</v>
      </c>
      <c r="H82" s="153">
        <v>0</v>
      </c>
      <c r="I82" s="154">
        <v>0</v>
      </c>
      <c r="J82" s="154">
        <v>0</v>
      </c>
      <c r="K82" s="154">
        <v>0</v>
      </c>
      <c r="L82" s="141">
        <v>0</v>
      </c>
      <c r="M82" s="154">
        <v>0</v>
      </c>
      <c r="N82" s="154">
        <v>0</v>
      </c>
      <c r="O82" s="154">
        <v>0</v>
      </c>
      <c r="P82" s="154">
        <v>2826020</v>
      </c>
      <c r="Q82" s="154">
        <v>0</v>
      </c>
      <c r="R82" s="154">
        <v>1000000</v>
      </c>
      <c r="S82" s="154">
        <v>0</v>
      </c>
      <c r="T82" s="154">
        <v>0</v>
      </c>
      <c r="U82" s="154">
        <v>100000</v>
      </c>
      <c r="V82" s="152">
        <f t="shared" si="27"/>
        <v>81876.828000000009</v>
      </c>
      <c r="W82" s="154">
        <v>0</v>
      </c>
      <c r="X82" s="154">
        <v>0</v>
      </c>
      <c r="Y82" s="154">
        <v>0</v>
      </c>
    </row>
    <row r="83" spans="1:25" ht="33" customHeight="1" x14ac:dyDescent="0.25">
      <c r="A83" s="141">
        <f t="shared" si="11"/>
        <v>17</v>
      </c>
      <c r="B83" s="141" t="s">
        <v>139</v>
      </c>
      <c r="C83" s="141" t="s">
        <v>370</v>
      </c>
      <c r="D83" s="143" t="s">
        <v>267</v>
      </c>
      <c r="E83" s="152">
        <f t="shared" si="23"/>
        <v>1907857.6555000001</v>
      </c>
      <c r="F83" s="154">
        <v>1818932.5</v>
      </c>
      <c r="G83" s="154">
        <v>0</v>
      </c>
      <c r="H83" s="153">
        <v>0</v>
      </c>
      <c r="I83" s="154">
        <v>0</v>
      </c>
      <c r="J83" s="154">
        <v>0</v>
      </c>
      <c r="K83" s="154">
        <v>0</v>
      </c>
      <c r="L83" s="141">
        <v>0</v>
      </c>
      <c r="M83" s="154">
        <v>0</v>
      </c>
      <c r="N83" s="154">
        <v>0</v>
      </c>
      <c r="O83" s="154">
        <v>0</v>
      </c>
      <c r="P83" s="154">
        <v>0</v>
      </c>
      <c r="Q83" s="154">
        <v>0</v>
      </c>
      <c r="R83" s="154">
        <v>0</v>
      </c>
      <c r="S83" s="154">
        <v>0</v>
      </c>
      <c r="T83" s="154">
        <v>0</v>
      </c>
      <c r="U83" s="154">
        <v>50000</v>
      </c>
      <c r="V83" s="152">
        <f t="shared" si="27"/>
        <v>38925.155500000001</v>
      </c>
      <c r="W83" s="154">
        <v>0</v>
      </c>
      <c r="X83" s="154">
        <v>0</v>
      </c>
      <c r="Y83" s="154">
        <v>0</v>
      </c>
    </row>
    <row r="84" spans="1:25" ht="33" customHeight="1" x14ac:dyDescent="0.25">
      <c r="A84" s="141">
        <f t="shared" ref="A84:A91" si="28">A83+1</f>
        <v>18</v>
      </c>
      <c r="B84" s="141" t="s">
        <v>139</v>
      </c>
      <c r="C84" s="141" t="s">
        <v>371</v>
      </c>
      <c r="D84" s="143" t="s">
        <v>267</v>
      </c>
      <c r="E84" s="152">
        <f t="shared" si="23"/>
        <v>3500307.0745000001</v>
      </c>
      <c r="F84" s="154">
        <v>3378017.5</v>
      </c>
      <c r="G84" s="154">
        <v>0</v>
      </c>
      <c r="H84" s="153">
        <v>0</v>
      </c>
      <c r="I84" s="154">
        <v>0</v>
      </c>
      <c r="J84" s="154">
        <v>0</v>
      </c>
      <c r="K84" s="154">
        <v>0</v>
      </c>
      <c r="L84" s="141">
        <v>0</v>
      </c>
      <c r="M84" s="154">
        <v>0</v>
      </c>
      <c r="N84" s="154">
        <v>0</v>
      </c>
      <c r="O84" s="154">
        <v>0</v>
      </c>
      <c r="P84" s="154">
        <v>0</v>
      </c>
      <c r="Q84" s="154">
        <v>0</v>
      </c>
      <c r="R84" s="154">
        <v>0</v>
      </c>
      <c r="S84" s="154">
        <v>0</v>
      </c>
      <c r="T84" s="154">
        <v>0</v>
      </c>
      <c r="U84" s="154">
        <v>50000</v>
      </c>
      <c r="V84" s="152">
        <f t="shared" si="27"/>
        <v>72289.574500000002</v>
      </c>
      <c r="W84" s="154">
        <v>0</v>
      </c>
      <c r="X84" s="154">
        <v>0</v>
      </c>
      <c r="Y84" s="154">
        <v>0</v>
      </c>
    </row>
    <row r="85" spans="1:25" ht="33" customHeight="1" x14ac:dyDescent="0.25">
      <c r="A85" s="141">
        <f t="shared" si="28"/>
        <v>19</v>
      </c>
      <c r="B85" s="141" t="s">
        <v>139</v>
      </c>
      <c r="C85" s="141" t="s">
        <v>372</v>
      </c>
      <c r="D85" s="143" t="s">
        <v>267</v>
      </c>
      <c r="E85" s="152">
        <f t="shared" si="23"/>
        <v>3500307.0745000001</v>
      </c>
      <c r="F85" s="154">
        <v>3378017.5</v>
      </c>
      <c r="G85" s="154">
        <v>0</v>
      </c>
      <c r="H85" s="153">
        <v>0</v>
      </c>
      <c r="I85" s="154">
        <v>0</v>
      </c>
      <c r="J85" s="154">
        <v>0</v>
      </c>
      <c r="K85" s="154">
        <v>0</v>
      </c>
      <c r="L85" s="141">
        <v>0</v>
      </c>
      <c r="M85" s="154">
        <v>0</v>
      </c>
      <c r="N85" s="154">
        <v>0</v>
      </c>
      <c r="O85" s="154">
        <v>0</v>
      </c>
      <c r="P85" s="154">
        <v>0</v>
      </c>
      <c r="Q85" s="154">
        <v>0</v>
      </c>
      <c r="R85" s="154">
        <v>0</v>
      </c>
      <c r="S85" s="154">
        <v>0</v>
      </c>
      <c r="T85" s="154">
        <v>0</v>
      </c>
      <c r="U85" s="154">
        <v>50000</v>
      </c>
      <c r="V85" s="152">
        <f t="shared" si="27"/>
        <v>72289.574500000002</v>
      </c>
      <c r="W85" s="154">
        <v>0</v>
      </c>
      <c r="X85" s="154">
        <v>0</v>
      </c>
      <c r="Y85" s="154">
        <v>0</v>
      </c>
    </row>
    <row r="86" spans="1:25" ht="33" customHeight="1" x14ac:dyDescent="0.25">
      <c r="A86" s="141">
        <f t="shared" si="28"/>
        <v>20</v>
      </c>
      <c r="B86" s="141" t="s">
        <v>134</v>
      </c>
      <c r="C86" s="141" t="s">
        <v>373</v>
      </c>
      <c r="D86" s="143" t="s">
        <v>267</v>
      </c>
      <c r="E86" s="152">
        <f t="shared" si="23"/>
        <v>900581.06400000001</v>
      </c>
      <c r="F86" s="154">
        <v>0</v>
      </c>
      <c r="G86" s="153">
        <v>832760</v>
      </c>
      <c r="H86" s="153">
        <v>0</v>
      </c>
      <c r="I86" s="154">
        <v>0</v>
      </c>
      <c r="J86" s="154">
        <v>0</v>
      </c>
      <c r="K86" s="154">
        <v>0</v>
      </c>
      <c r="L86" s="141">
        <v>0</v>
      </c>
      <c r="M86" s="154">
        <v>0</v>
      </c>
      <c r="N86" s="154">
        <v>0</v>
      </c>
      <c r="O86" s="154">
        <v>0</v>
      </c>
      <c r="P86" s="154">
        <v>0</v>
      </c>
      <c r="Q86" s="154">
        <v>0</v>
      </c>
      <c r="R86" s="154">
        <v>0</v>
      </c>
      <c r="S86" s="154">
        <v>0</v>
      </c>
      <c r="T86" s="154">
        <v>0</v>
      </c>
      <c r="U86" s="154">
        <v>50000</v>
      </c>
      <c r="V86" s="152">
        <f t="shared" si="27"/>
        <v>17821.064000000002</v>
      </c>
      <c r="W86" s="154">
        <v>0</v>
      </c>
      <c r="X86" s="154">
        <v>0</v>
      </c>
      <c r="Y86" s="154">
        <v>0</v>
      </c>
    </row>
    <row r="87" spans="1:25" ht="33" customHeight="1" x14ac:dyDescent="0.25">
      <c r="A87" s="141">
        <f t="shared" si="28"/>
        <v>21</v>
      </c>
      <c r="B87" s="141" t="s">
        <v>139</v>
      </c>
      <c r="C87" s="141" t="s">
        <v>374</v>
      </c>
      <c r="D87" s="143" t="s">
        <v>267</v>
      </c>
      <c r="E87" s="152">
        <f t="shared" si="23"/>
        <v>200000</v>
      </c>
      <c r="F87" s="154">
        <v>0</v>
      </c>
      <c r="G87" s="154">
        <v>0</v>
      </c>
      <c r="H87" s="153">
        <v>0</v>
      </c>
      <c r="I87" s="154">
        <v>0</v>
      </c>
      <c r="J87" s="154">
        <v>0</v>
      </c>
      <c r="K87" s="154">
        <v>0</v>
      </c>
      <c r="L87" s="141">
        <v>0</v>
      </c>
      <c r="M87" s="154">
        <v>0</v>
      </c>
      <c r="N87" s="154">
        <v>0</v>
      </c>
      <c r="O87" s="154">
        <v>0</v>
      </c>
      <c r="P87" s="154">
        <v>0</v>
      </c>
      <c r="Q87" s="154">
        <v>0</v>
      </c>
      <c r="R87" s="154">
        <v>0</v>
      </c>
      <c r="S87" s="154">
        <v>0</v>
      </c>
      <c r="T87" s="154">
        <v>0</v>
      </c>
      <c r="U87" s="154">
        <v>0</v>
      </c>
      <c r="V87" s="152">
        <f t="shared" si="27"/>
        <v>0</v>
      </c>
      <c r="W87" s="154">
        <v>200000</v>
      </c>
      <c r="X87" s="154">
        <v>0</v>
      </c>
      <c r="Y87" s="154">
        <v>0</v>
      </c>
    </row>
    <row r="88" spans="1:25" ht="33" customHeight="1" x14ac:dyDescent="0.25">
      <c r="A88" s="141">
        <f t="shared" si="28"/>
        <v>22</v>
      </c>
      <c r="B88" s="141" t="s">
        <v>149</v>
      </c>
      <c r="C88" s="141" t="s">
        <v>375</v>
      </c>
      <c r="D88" s="143" t="s">
        <v>267</v>
      </c>
      <c r="E88" s="152">
        <f t="shared" si="23"/>
        <v>200000</v>
      </c>
      <c r="F88" s="154">
        <v>0</v>
      </c>
      <c r="G88" s="154">
        <v>0</v>
      </c>
      <c r="H88" s="153">
        <v>0</v>
      </c>
      <c r="I88" s="154">
        <v>0</v>
      </c>
      <c r="J88" s="154">
        <v>0</v>
      </c>
      <c r="K88" s="154">
        <v>0</v>
      </c>
      <c r="L88" s="141">
        <v>0</v>
      </c>
      <c r="M88" s="154">
        <v>0</v>
      </c>
      <c r="N88" s="154">
        <v>0</v>
      </c>
      <c r="O88" s="154">
        <v>0</v>
      </c>
      <c r="P88" s="154">
        <v>0</v>
      </c>
      <c r="Q88" s="154">
        <v>0</v>
      </c>
      <c r="R88" s="154">
        <v>0</v>
      </c>
      <c r="S88" s="154">
        <v>0</v>
      </c>
      <c r="T88" s="154">
        <v>0</v>
      </c>
      <c r="U88" s="154">
        <v>0</v>
      </c>
      <c r="V88" s="152">
        <f t="shared" si="27"/>
        <v>0</v>
      </c>
      <c r="W88" s="154">
        <v>200000</v>
      </c>
      <c r="X88" s="154">
        <v>0</v>
      </c>
      <c r="Y88" s="154">
        <v>0</v>
      </c>
    </row>
    <row r="89" spans="1:25" ht="33" customHeight="1" x14ac:dyDescent="0.25">
      <c r="A89" s="141">
        <f t="shared" si="28"/>
        <v>23</v>
      </c>
      <c r="B89" s="141" t="s">
        <v>142</v>
      </c>
      <c r="C89" s="141" t="s">
        <v>377</v>
      </c>
      <c r="D89" s="143" t="s">
        <v>267</v>
      </c>
      <c r="E89" s="152">
        <f t="shared" si="23"/>
        <v>1751162.128</v>
      </c>
      <c r="F89" s="154">
        <v>0</v>
      </c>
      <c r="G89" s="153">
        <v>1665520</v>
      </c>
      <c r="H89" s="153">
        <v>0</v>
      </c>
      <c r="I89" s="154">
        <v>0</v>
      </c>
      <c r="J89" s="154">
        <v>0</v>
      </c>
      <c r="K89" s="154">
        <v>0</v>
      </c>
      <c r="L89" s="141">
        <v>0</v>
      </c>
      <c r="M89" s="154">
        <v>0</v>
      </c>
      <c r="N89" s="154">
        <v>0</v>
      </c>
      <c r="O89" s="154">
        <v>0</v>
      </c>
      <c r="P89" s="154">
        <v>0</v>
      </c>
      <c r="Q89" s="154">
        <v>0</v>
      </c>
      <c r="R89" s="154">
        <v>0</v>
      </c>
      <c r="S89" s="154">
        <v>0</v>
      </c>
      <c r="T89" s="154">
        <v>0</v>
      </c>
      <c r="U89" s="154">
        <v>50000</v>
      </c>
      <c r="V89" s="152">
        <f t="shared" si="27"/>
        <v>35642.128000000004</v>
      </c>
      <c r="W89" s="154">
        <v>0</v>
      </c>
      <c r="X89" s="154">
        <v>0</v>
      </c>
      <c r="Y89" s="154">
        <v>0</v>
      </c>
    </row>
    <row r="90" spans="1:25" ht="33" customHeight="1" x14ac:dyDescent="0.25">
      <c r="A90" s="141">
        <f t="shared" si="28"/>
        <v>24</v>
      </c>
      <c r="B90" s="141" t="s">
        <v>144</v>
      </c>
      <c r="C90" s="141" t="s">
        <v>378</v>
      </c>
      <c r="D90" s="143" t="s">
        <v>267</v>
      </c>
      <c r="E90" s="152">
        <f t="shared" si="23"/>
        <v>1410929.7024000001</v>
      </c>
      <c r="F90" s="154">
        <v>0</v>
      </c>
      <c r="G90" s="153">
        <v>1332416</v>
      </c>
      <c r="H90" s="153">
        <v>0</v>
      </c>
      <c r="I90" s="154">
        <v>0</v>
      </c>
      <c r="J90" s="154">
        <v>0</v>
      </c>
      <c r="K90" s="154">
        <v>0</v>
      </c>
      <c r="L90" s="141">
        <v>0</v>
      </c>
      <c r="M90" s="154">
        <v>0</v>
      </c>
      <c r="N90" s="154">
        <v>0</v>
      </c>
      <c r="O90" s="154">
        <v>0</v>
      </c>
      <c r="P90" s="154">
        <v>0</v>
      </c>
      <c r="Q90" s="154">
        <v>0</v>
      </c>
      <c r="R90" s="154">
        <v>0</v>
      </c>
      <c r="S90" s="154">
        <v>0</v>
      </c>
      <c r="T90" s="154">
        <v>0</v>
      </c>
      <c r="U90" s="154">
        <v>50000</v>
      </c>
      <c r="V90" s="152">
        <f t="shared" si="27"/>
        <v>28513.702400000002</v>
      </c>
      <c r="W90" s="154">
        <v>0</v>
      </c>
      <c r="X90" s="154">
        <v>0</v>
      </c>
      <c r="Y90" s="154">
        <v>0</v>
      </c>
    </row>
    <row r="91" spans="1:25" ht="33" customHeight="1" x14ac:dyDescent="0.25">
      <c r="A91" s="141">
        <f t="shared" si="28"/>
        <v>25</v>
      </c>
      <c r="B91" s="141" t="s">
        <v>149</v>
      </c>
      <c r="C91" s="141" t="s">
        <v>379</v>
      </c>
      <c r="D91" s="143" t="s">
        <v>267</v>
      </c>
      <c r="E91" s="152">
        <f t="shared" si="23"/>
        <v>1921278.3407999999</v>
      </c>
      <c r="F91" s="154">
        <v>0</v>
      </c>
      <c r="G91" s="153">
        <v>1832072</v>
      </c>
      <c r="H91" s="153">
        <v>0</v>
      </c>
      <c r="I91" s="154">
        <v>0</v>
      </c>
      <c r="J91" s="154">
        <v>0</v>
      </c>
      <c r="K91" s="154">
        <v>0</v>
      </c>
      <c r="L91" s="141">
        <v>0</v>
      </c>
      <c r="M91" s="154">
        <v>0</v>
      </c>
      <c r="N91" s="154">
        <v>0</v>
      </c>
      <c r="O91" s="154">
        <v>0</v>
      </c>
      <c r="P91" s="154">
        <v>0</v>
      </c>
      <c r="Q91" s="154">
        <v>0</v>
      </c>
      <c r="R91" s="154">
        <v>0</v>
      </c>
      <c r="S91" s="154">
        <v>0</v>
      </c>
      <c r="T91" s="154">
        <v>0</v>
      </c>
      <c r="U91" s="154">
        <v>50000</v>
      </c>
      <c r="V91" s="152">
        <f t="shared" si="27"/>
        <v>39206.340800000005</v>
      </c>
      <c r="W91" s="154">
        <v>0</v>
      </c>
      <c r="X91" s="154">
        <v>0</v>
      </c>
      <c r="Y91" s="154">
        <v>0</v>
      </c>
    </row>
    <row r="92" spans="1:25" ht="33" customHeight="1" x14ac:dyDescent="0.25">
      <c r="A92" s="141">
        <f t="shared" ref="A92:A123" si="29">A91+1</f>
        <v>26</v>
      </c>
      <c r="B92" s="141" t="s">
        <v>149</v>
      </c>
      <c r="C92" s="141" t="s">
        <v>380</v>
      </c>
      <c r="D92" s="143" t="s">
        <v>267</v>
      </c>
      <c r="E92" s="152">
        <f t="shared" si="23"/>
        <v>5153486.3839999996</v>
      </c>
      <c r="F92" s="154">
        <v>0</v>
      </c>
      <c r="G92" s="153">
        <v>4996560</v>
      </c>
      <c r="H92" s="153">
        <v>0</v>
      </c>
      <c r="I92" s="154">
        <v>0</v>
      </c>
      <c r="J92" s="154">
        <v>0</v>
      </c>
      <c r="K92" s="154">
        <v>0</v>
      </c>
      <c r="L92" s="141">
        <v>0</v>
      </c>
      <c r="M92" s="154">
        <v>0</v>
      </c>
      <c r="N92" s="154">
        <v>0</v>
      </c>
      <c r="O92" s="154">
        <v>0</v>
      </c>
      <c r="P92" s="154">
        <v>0</v>
      </c>
      <c r="Q92" s="154">
        <v>0</v>
      </c>
      <c r="R92" s="154">
        <v>0</v>
      </c>
      <c r="S92" s="154">
        <v>0</v>
      </c>
      <c r="T92" s="154">
        <v>0</v>
      </c>
      <c r="U92" s="154">
        <v>50000</v>
      </c>
      <c r="V92" s="152">
        <f t="shared" si="27"/>
        <v>106926.38400000001</v>
      </c>
      <c r="W92" s="154">
        <v>0</v>
      </c>
      <c r="X92" s="154">
        <v>0</v>
      </c>
      <c r="Y92" s="154">
        <v>0</v>
      </c>
    </row>
    <row r="93" spans="1:25" ht="33" customHeight="1" x14ac:dyDescent="0.25">
      <c r="A93" s="141">
        <f t="shared" si="29"/>
        <v>27</v>
      </c>
      <c r="B93" s="141" t="s">
        <v>159</v>
      </c>
      <c r="C93" s="141" t="s">
        <v>381</v>
      </c>
      <c r="D93" s="143" t="s">
        <v>267</v>
      </c>
      <c r="E93" s="152">
        <f t="shared" si="23"/>
        <v>6980066.2180000003</v>
      </c>
      <c r="F93" s="154">
        <v>0</v>
      </c>
      <c r="G93" s="154">
        <v>0</v>
      </c>
      <c r="H93" s="153">
        <v>0</v>
      </c>
      <c r="I93" s="154">
        <v>0</v>
      </c>
      <c r="J93" s="154">
        <v>0</v>
      </c>
      <c r="K93" s="154">
        <v>0</v>
      </c>
      <c r="L93" s="141">
        <v>0</v>
      </c>
      <c r="M93" s="154">
        <v>0</v>
      </c>
      <c r="N93" s="154">
        <v>6784870</v>
      </c>
      <c r="O93" s="154">
        <v>0</v>
      </c>
      <c r="P93" s="154">
        <v>0</v>
      </c>
      <c r="Q93" s="154">
        <v>0</v>
      </c>
      <c r="R93" s="154">
        <v>0</v>
      </c>
      <c r="S93" s="154">
        <v>0</v>
      </c>
      <c r="T93" s="154">
        <v>0</v>
      </c>
      <c r="U93" s="154">
        <v>50000</v>
      </c>
      <c r="V93" s="152">
        <f t="shared" si="27"/>
        <v>145196.21800000002</v>
      </c>
      <c r="W93" s="154">
        <v>0</v>
      </c>
      <c r="X93" s="154">
        <v>0</v>
      </c>
      <c r="Y93" s="154">
        <v>0</v>
      </c>
    </row>
    <row r="94" spans="1:25" ht="33" customHeight="1" x14ac:dyDescent="0.25">
      <c r="A94" s="141">
        <f t="shared" si="29"/>
        <v>28</v>
      </c>
      <c r="B94" s="141" t="s">
        <v>159</v>
      </c>
      <c r="C94" s="141" t="s">
        <v>382</v>
      </c>
      <c r="D94" s="143" t="s">
        <v>267</v>
      </c>
      <c r="E94" s="152">
        <f t="shared" si="23"/>
        <v>6980066.2180000003</v>
      </c>
      <c r="F94" s="154">
        <v>0</v>
      </c>
      <c r="G94" s="154">
        <v>0</v>
      </c>
      <c r="H94" s="153">
        <v>0</v>
      </c>
      <c r="I94" s="154">
        <v>0</v>
      </c>
      <c r="J94" s="154">
        <v>0</v>
      </c>
      <c r="K94" s="154">
        <v>0</v>
      </c>
      <c r="L94" s="141">
        <v>0</v>
      </c>
      <c r="M94" s="154">
        <v>0</v>
      </c>
      <c r="N94" s="154">
        <v>6784870</v>
      </c>
      <c r="O94" s="154">
        <v>0</v>
      </c>
      <c r="P94" s="154">
        <v>0</v>
      </c>
      <c r="Q94" s="154">
        <v>0</v>
      </c>
      <c r="R94" s="154">
        <v>0</v>
      </c>
      <c r="S94" s="154">
        <v>0</v>
      </c>
      <c r="T94" s="154">
        <v>0</v>
      </c>
      <c r="U94" s="154">
        <v>50000</v>
      </c>
      <c r="V94" s="152">
        <f t="shared" si="27"/>
        <v>145196.21800000002</v>
      </c>
      <c r="W94" s="154">
        <v>0</v>
      </c>
      <c r="X94" s="154">
        <v>0</v>
      </c>
      <c r="Y94" s="154">
        <v>0</v>
      </c>
    </row>
    <row r="95" spans="1:25" ht="33" customHeight="1" x14ac:dyDescent="0.25">
      <c r="A95" s="141">
        <f t="shared" si="29"/>
        <v>29</v>
      </c>
      <c r="B95" s="141" t="s">
        <v>144</v>
      </c>
      <c r="C95" s="143" t="s">
        <v>383</v>
      </c>
      <c r="D95" s="143" t="s">
        <v>267</v>
      </c>
      <c r="E95" s="152">
        <f t="shared" si="23"/>
        <v>1495987.8088</v>
      </c>
      <c r="F95" s="154">
        <v>0</v>
      </c>
      <c r="G95" s="153">
        <v>1415692</v>
      </c>
      <c r="H95" s="153">
        <v>0</v>
      </c>
      <c r="I95" s="154">
        <v>0</v>
      </c>
      <c r="J95" s="154">
        <v>0</v>
      </c>
      <c r="K95" s="154">
        <v>0</v>
      </c>
      <c r="L95" s="141">
        <v>0</v>
      </c>
      <c r="M95" s="154">
        <v>0</v>
      </c>
      <c r="N95" s="154">
        <v>0</v>
      </c>
      <c r="O95" s="154">
        <v>0</v>
      </c>
      <c r="P95" s="154">
        <v>0</v>
      </c>
      <c r="Q95" s="154">
        <v>0</v>
      </c>
      <c r="R95" s="154">
        <v>0</v>
      </c>
      <c r="S95" s="154">
        <v>0</v>
      </c>
      <c r="T95" s="154">
        <v>0</v>
      </c>
      <c r="U95" s="154">
        <v>50000</v>
      </c>
      <c r="V95" s="152">
        <f t="shared" si="27"/>
        <v>30295.808800000003</v>
      </c>
      <c r="W95" s="154">
        <v>0</v>
      </c>
      <c r="X95" s="154">
        <v>0</v>
      </c>
      <c r="Y95" s="154">
        <v>0</v>
      </c>
    </row>
    <row r="96" spans="1:25" ht="33" customHeight="1" x14ac:dyDescent="0.25">
      <c r="A96" s="141">
        <f t="shared" si="29"/>
        <v>30</v>
      </c>
      <c r="B96" s="141" t="s">
        <v>144</v>
      </c>
      <c r="C96" s="141" t="s">
        <v>384</v>
      </c>
      <c r="D96" s="143" t="s">
        <v>267</v>
      </c>
      <c r="E96" s="152">
        <f t="shared" si="23"/>
        <v>2091394.5536</v>
      </c>
      <c r="F96" s="154">
        <v>0</v>
      </c>
      <c r="G96" s="153">
        <v>1998624</v>
      </c>
      <c r="H96" s="153">
        <v>0</v>
      </c>
      <c r="I96" s="154">
        <v>0</v>
      </c>
      <c r="J96" s="154">
        <v>0</v>
      </c>
      <c r="K96" s="154">
        <v>0</v>
      </c>
      <c r="L96" s="141">
        <v>0</v>
      </c>
      <c r="M96" s="154">
        <v>0</v>
      </c>
      <c r="N96" s="154">
        <v>0</v>
      </c>
      <c r="O96" s="154">
        <v>0</v>
      </c>
      <c r="P96" s="154">
        <v>0</v>
      </c>
      <c r="Q96" s="154">
        <v>0</v>
      </c>
      <c r="R96" s="154">
        <v>0</v>
      </c>
      <c r="S96" s="154">
        <v>0</v>
      </c>
      <c r="T96" s="154">
        <v>0</v>
      </c>
      <c r="U96" s="154">
        <v>50000</v>
      </c>
      <c r="V96" s="152">
        <f t="shared" si="27"/>
        <v>42770.553600000007</v>
      </c>
      <c r="W96" s="154">
        <v>0</v>
      </c>
      <c r="X96" s="154">
        <v>0</v>
      </c>
      <c r="Y96" s="154">
        <v>0</v>
      </c>
    </row>
    <row r="97" spans="1:25" ht="33" customHeight="1" x14ac:dyDescent="0.25">
      <c r="A97" s="141">
        <f t="shared" si="29"/>
        <v>31</v>
      </c>
      <c r="B97" s="141" t="s">
        <v>144</v>
      </c>
      <c r="C97" s="141" t="s">
        <v>385</v>
      </c>
      <c r="D97" s="143" t="s">
        <v>267</v>
      </c>
      <c r="E97" s="152">
        <f t="shared" si="23"/>
        <v>1155755.3832</v>
      </c>
      <c r="F97" s="154">
        <v>0</v>
      </c>
      <c r="G97" s="153">
        <v>1082588</v>
      </c>
      <c r="H97" s="153">
        <v>0</v>
      </c>
      <c r="I97" s="154">
        <v>0</v>
      </c>
      <c r="J97" s="154">
        <v>0</v>
      </c>
      <c r="K97" s="154">
        <v>0</v>
      </c>
      <c r="L97" s="141">
        <v>0</v>
      </c>
      <c r="M97" s="154">
        <v>0</v>
      </c>
      <c r="N97" s="154">
        <v>0</v>
      </c>
      <c r="O97" s="154">
        <v>0</v>
      </c>
      <c r="P97" s="154">
        <v>0</v>
      </c>
      <c r="Q97" s="154">
        <v>0</v>
      </c>
      <c r="R97" s="154">
        <v>0</v>
      </c>
      <c r="S97" s="154">
        <v>0</v>
      </c>
      <c r="T97" s="154">
        <v>0</v>
      </c>
      <c r="U97" s="154">
        <v>50000</v>
      </c>
      <c r="V97" s="152">
        <f t="shared" si="27"/>
        <v>23167.383200000004</v>
      </c>
      <c r="W97" s="154">
        <v>0</v>
      </c>
      <c r="X97" s="154">
        <v>0</v>
      </c>
      <c r="Y97" s="154">
        <v>0</v>
      </c>
    </row>
    <row r="98" spans="1:25" ht="33" customHeight="1" x14ac:dyDescent="0.25">
      <c r="A98" s="141">
        <f t="shared" si="29"/>
        <v>32</v>
      </c>
      <c r="B98" s="141" t="s">
        <v>144</v>
      </c>
      <c r="C98" s="141" t="s">
        <v>386</v>
      </c>
      <c r="D98" s="143" t="s">
        <v>267</v>
      </c>
      <c r="E98" s="152">
        <f t="shared" si="23"/>
        <v>3282208.0432000002</v>
      </c>
      <c r="F98" s="154">
        <v>0</v>
      </c>
      <c r="G98" s="153">
        <v>3164488</v>
      </c>
      <c r="H98" s="153">
        <v>0</v>
      </c>
      <c r="I98" s="154">
        <v>0</v>
      </c>
      <c r="J98" s="154">
        <v>0</v>
      </c>
      <c r="K98" s="154">
        <v>0</v>
      </c>
      <c r="L98" s="141">
        <v>0</v>
      </c>
      <c r="M98" s="154">
        <v>0</v>
      </c>
      <c r="N98" s="154">
        <v>0</v>
      </c>
      <c r="O98" s="154">
        <v>0</v>
      </c>
      <c r="P98" s="154">
        <v>0</v>
      </c>
      <c r="Q98" s="154">
        <v>0</v>
      </c>
      <c r="R98" s="154">
        <v>0</v>
      </c>
      <c r="S98" s="154">
        <v>0</v>
      </c>
      <c r="T98" s="154">
        <v>0</v>
      </c>
      <c r="U98" s="154">
        <v>50000</v>
      </c>
      <c r="V98" s="152">
        <f t="shared" si="27"/>
        <v>67720.043200000015</v>
      </c>
      <c r="W98" s="154">
        <v>0</v>
      </c>
      <c r="X98" s="154">
        <v>0</v>
      </c>
      <c r="Y98" s="154">
        <v>0</v>
      </c>
    </row>
    <row r="99" spans="1:25" ht="33" customHeight="1" x14ac:dyDescent="0.25">
      <c r="A99" s="141">
        <f t="shared" si="29"/>
        <v>33</v>
      </c>
      <c r="B99" s="141" t="s">
        <v>144</v>
      </c>
      <c r="C99" s="141" t="s">
        <v>387</v>
      </c>
      <c r="D99" s="143" t="s">
        <v>267</v>
      </c>
      <c r="E99" s="152">
        <f t="shared" si="23"/>
        <v>200000</v>
      </c>
      <c r="F99" s="154">
        <v>0</v>
      </c>
      <c r="G99" s="154">
        <v>0</v>
      </c>
      <c r="H99" s="153">
        <v>0</v>
      </c>
      <c r="I99" s="154">
        <v>0</v>
      </c>
      <c r="J99" s="154">
        <v>0</v>
      </c>
      <c r="K99" s="154">
        <v>0</v>
      </c>
      <c r="L99" s="141">
        <v>0</v>
      </c>
      <c r="M99" s="154">
        <v>0</v>
      </c>
      <c r="N99" s="154">
        <v>0</v>
      </c>
      <c r="O99" s="154">
        <v>0</v>
      </c>
      <c r="P99" s="154">
        <v>0</v>
      </c>
      <c r="Q99" s="154">
        <v>0</v>
      </c>
      <c r="R99" s="154">
        <v>0</v>
      </c>
      <c r="S99" s="154">
        <v>0</v>
      </c>
      <c r="T99" s="154">
        <v>0</v>
      </c>
      <c r="U99" s="154">
        <v>0</v>
      </c>
      <c r="V99" s="152">
        <f t="shared" si="27"/>
        <v>0</v>
      </c>
      <c r="W99" s="154">
        <v>200000</v>
      </c>
      <c r="X99" s="154">
        <v>0</v>
      </c>
      <c r="Y99" s="154">
        <v>0</v>
      </c>
    </row>
    <row r="100" spans="1:25" ht="33" customHeight="1" x14ac:dyDescent="0.25">
      <c r="A100" s="141">
        <f t="shared" si="29"/>
        <v>34</v>
      </c>
      <c r="B100" s="141" t="s">
        <v>149</v>
      </c>
      <c r="C100" s="143" t="s">
        <v>150</v>
      </c>
      <c r="D100" s="143" t="s">
        <v>267</v>
      </c>
      <c r="E100" s="152">
        <f t="shared" si="23"/>
        <v>4143613.8209000002</v>
      </c>
      <c r="F100" s="154">
        <v>0</v>
      </c>
      <c r="G100" s="153">
        <v>3164488</v>
      </c>
      <c r="H100" s="153">
        <v>0</v>
      </c>
      <c r="I100" s="154">
        <v>0</v>
      </c>
      <c r="J100" s="154">
        <v>0</v>
      </c>
      <c r="K100" s="154">
        <v>794405.5</v>
      </c>
      <c r="L100" s="141">
        <v>0</v>
      </c>
      <c r="M100" s="154">
        <v>0</v>
      </c>
      <c r="N100" s="154">
        <v>0</v>
      </c>
      <c r="O100" s="154">
        <v>0</v>
      </c>
      <c r="P100" s="154">
        <v>0</v>
      </c>
      <c r="Q100" s="154">
        <v>0</v>
      </c>
      <c r="R100" s="154">
        <v>0</v>
      </c>
      <c r="S100" s="154">
        <v>0</v>
      </c>
      <c r="T100" s="154">
        <v>0</v>
      </c>
      <c r="U100" s="154">
        <v>100000</v>
      </c>
      <c r="V100" s="152">
        <f t="shared" si="27"/>
        <v>84720.320900000006</v>
      </c>
      <c r="W100" s="154">
        <v>0</v>
      </c>
      <c r="X100" s="154">
        <v>0</v>
      </c>
      <c r="Y100" s="154">
        <v>0</v>
      </c>
    </row>
    <row r="101" spans="1:25" ht="33" customHeight="1" x14ac:dyDescent="0.25">
      <c r="A101" s="141">
        <f t="shared" si="29"/>
        <v>35</v>
      </c>
      <c r="B101" s="141" t="s">
        <v>159</v>
      </c>
      <c r="C101" s="141" t="s">
        <v>388</v>
      </c>
      <c r="D101" s="143" t="s">
        <v>267</v>
      </c>
      <c r="E101" s="152">
        <f t="shared" si="23"/>
        <v>3548144.26</v>
      </c>
      <c r="F101" s="154">
        <v>0</v>
      </c>
      <c r="G101" s="154">
        <v>0</v>
      </c>
      <c r="H101" s="153">
        <v>0</v>
      </c>
      <c r="I101" s="154">
        <v>0</v>
      </c>
      <c r="J101" s="154">
        <v>0</v>
      </c>
      <c r="K101" s="154">
        <v>0</v>
      </c>
      <c r="L101" s="141">
        <v>0</v>
      </c>
      <c r="M101" s="154">
        <v>0</v>
      </c>
      <c r="N101" s="154">
        <v>0</v>
      </c>
      <c r="O101" s="154">
        <v>0</v>
      </c>
      <c r="P101" s="154">
        <v>2375900</v>
      </c>
      <c r="Q101" s="154">
        <v>0</v>
      </c>
      <c r="R101" s="154">
        <v>1000000</v>
      </c>
      <c r="S101" s="154">
        <v>0</v>
      </c>
      <c r="T101" s="154">
        <v>0</v>
      </c>
      <c r="U101" s="154">
        <v>100000</v>
      </c>
      <c r="V101" s="152">
        <f t="shared" si="27"/>
        <v>72244.260000000009</v>
      </c>
      <c r="W101" s="154">
        <v>0</v>
      </c>
      <c r="X101" s="154">
        <v>0</v>
      </c>
      <c r="Y101" s="154">
        <v>0</v>
      </c>
    </row>
    <row r="102" spans="1:25" ht="33" customHeight="1" x14ac:dyDescent="0.25">
      <c r="A102" s="141">
        <f t="shared" si="29"/>
        <v>36</v>
      </c>
      <c r="B102" s="141" t="s">
        <v>134</v>
      </c>
      <c r="C102" s="141" t="s">
        <v>389</v>
      </c>
      <c r="D102" s="143" t="s">
        <v>267</v>
      </c>
      <c r="E102" s="152">
        <f t="shared" si="23"/>
        <v>200000</v>
      </c>
      <c r="F102" s="154">
        <v>0</v>
      </c>
      <c r="G102" s="154">
        <v>0</v>
      </c>
      <c r="H102" s="153">
        <v>0</v>
      </c>
      <c r="I102" s="154">
        <v>0</v>
      </c>
      <c r="J102" s="154">
        <v>0</v>
      </c>
      <c r="K102" s="154">
        <v>0</v>
      </c>
      <c r="L102" s="141">
        <v>0</v>
      </c>
      <c r="M102" s="154">
        <v>0</v>
      </c>
      <c r="N102" s="154">
        <v>0</v>
      </c>
      <c r="O102" s="154">
        <v>0</v>
      </c>
      <c r="P102" s="154">
        <v>0</v>
      </c>
      <c r="Q102" s="154">
        <v>0</v>
      </c>
      <c r="R102" s="154">
        <v>0</v>
      </c>
      <c r="S102" s="154">
        <v>0</v>
      </c>
      <c r="T102" s="154">
        <v>0</v>
      </c>
      <c r="U102" s="154">
        <v>0</v>
      </c>
      <c r="V102" s="152">
        <f t="shared" si="27"/>
        <v>0</v>
      </c>
      <c r="W102" s="154">
        <v>200000</v>
      </c>
      <c r="X102" s="154">
        <v>0</v>
      </c>
      <c r="Y102" s="154">
        <v>0</v>
      </c>
    </row>
    <row r="103" spans="1:25" ht="33" customHeight="1" x14ac:dyDescent="0.25">
      <c r="A103" s="141">
        <f t="shared" si="29"/>
        <v>37</v>
      </c>
      <c r="B103" s="141" t="s">
        <v>134</v>
      </c>
      <c r="C103" s="141" t="s">
        <v>390</v>
      </c>
      <c r="D103" s="143" t="s">
        <v>267</v>
      </c>
      <c r="E103" s="152">
        <f t="shared" si="23"/>
        <v>200000</v>
      </c>
      <c r="F103" s="154">
        <v>0</v>
      </c>
      <c r="G103" s="154">
        <v>0</v>
      </c>
      <c r="H103" s="153">
        <v>0</v>
      </c>
      <c r="I103" s="154">
        <v>0</v>
      </c>
      <c r="J103" s="154">
        <v>0</v>
      </c>
      <c r="K103" s="154">
        <v>0</v>
      </c>
      <c r="L103" s="141">
        <v>0</v>
      </c>
      <c r="M103" s="154">
        <v>0</v>
      </c>
      <c r="N103" s="154">
        <v>0</v>
      </c>
      <c r="O103" s="154">
        <v>0</v>
      </c>
      <c r="P103" s="154">
        <v>0</v>
      </c>
      <c r="Q103" s="154">
        <v>0</v>
      </c>
      <c r="R103" s="154">
        <v>0</v>
      </c>
      <c r="S103" s="154">
        <v>0</v>
      </c>
      <c r="T103" s="154">
        <v>0</v>
      </c>
      <c r="U103" s="154">
        <v>0</v>
      </c>
      <c r="V103" s="152">
        <f t="shared" si="27"/>
        <v>0</v>
      </c>
      <c r="W103" s="154">
        <v>200000</v>
      </c>
      <c r="X103" s="154">
        <v>0</v>
      </c>
      <c r="Y103" s="154">
        <v>0</v>
      </c>
    </row>
    <row r="104" spans="1:25" ht="33" customHeight="1" x14ac:dyDescent="0.25">
      <c r="A104" s="141">
        <f t="shared" si="29"/>
        <v>38</v>
      </c>
      <c r="B104" s="141" t="s">
        <v>134</v>
      </c>
      <c r="C104" s="141" t="s">
        <v>391</v>
      </c>
      <c r="D104" s="143" t="s">
        <v>267</v>
      </c>
      <c r="E104" s="152">
        <f t="shared" si="23"/>
        <v>200000</v>
      </c>
      <c r="F104" s="154">
        <v>0</v>
      </c>
      <c r="G104" s="154">
        <v>0</v>
      </c>
      <c r="H104" s="153">
        <v>0</v>
      </c>
      <c r="I104" s="154">
        <v>0</v>
      </c>
      <c r="J104" s="154">
        <v>0</v>
      </c>
      <c r="K104" s="154">
        <v>0</v>
      </c>
      <c r="L104" s="141">
        <v>0</v>
      </c>
      <c r="M104" s="154">
        <v>0</v>
      </c>
      <c r="N104" s="154">
        <v>0</v>
      </c>
      <c r="O104" s="154">
        <v>0</v>
      </c>
      <c r="P104" s="154">
        <v>0</v>
      </c>
      <c r="Q104" s="154">
        <v>0</v>
      </c>
      <c r="R104" s="154">
        <v>0</v>
      </c>
      <c r="S104" s="154">
        <v>0</v>
      </c>
      <c r="T104" s="154">
        <v>0</v>
      </c>
      <c r="U104" s="154">
        <v>0</v>
      </c>
      <c r="V104" s="152">
        <f t="shared" si="27"/>
        <v>0</v>
      </c>
      <c r="W104" s="154">
        <v>200000</v>
      </c>
      <c r="X104" s="154">
        <v>0</v>
      </c>
      <c r="Y104" s="154">
        <v>0</v>
      </c>
    </row>
    <row r="105" spans="1:25" ht="33" customHeight="1" x14ac:dyDescent="0.25">
      <c r="A105" s="141">
        <f t="shared" si="29"/>
        <v>39</v>
      </c>
      <c r="B105" s="141" t="s">
        <v>134</v>
      </c>
      <c r="C105" s="141" t="s">
        <v>392</v>
      </c>
      <c r="D105" s="143" t="s">
        <v>280</v>
      </c>
      <c r="E105" s="152">
        <f t="shared" si="23"/>
        <v>200000</v>
      </c>
      <c r="F105" s="154">
        <v>0</v>
      </c>
      <c r="G105" s="154">
        <v>0</v>
      </c>
      <c r="H105" s="153">
        <v>0</v>
      </c>
      <c r="I105" s="154">
        <v>0</v>
      </c>
      <c r="J105" s="154">
        <v>0</v>
      </c>
      <c r="K105" s="154">
        <v>0</v>
      </c>
      <c r="L105" s="141">
        <v>0</v>
      </c>
      <c r="M105" s="154">
        <v>0</v>
      </c>
      <c r="N105" s="154">
        <v>0</v>
      </c>
      <c r="O105" s="154">
        <v>0</v>
      </c>
      <c r="P105" s="154">
        <v>0</v>
      </c>
      <c r="Q105" s="154">
        <v>0</v>
      </c>
      <c r="R105" s="154">
        <v>0</v>
      </c>
      <c r="S105" s="154">
        <v>0</v>
      </c>
      <c r="T105" s="154">
        <v>0</v>
      </c>
      <c r="U105" s="154">
        <v>0</v>
      </c>
      <c r="V105" s="152">
        <f t="shared" si="27"/>
        <v>0</v>
      </c>
      <c r="W105" s="154">
        <v>200000</v>
      </c>
      <c r="X105" s="154">
        <v>0</v>
      </c>
      <c r="Y105" s="154">
        <v>0</v>
      </c>
    </row>
    <row r="106" spans="1:25" ht="33" customHeight="1" x14ac:dyDescent="0.25">
      <c r="A106" s="141">
        <f t="shared" si="29"/>
        <v>40</v>
      </c>
      <c r="B106" s="141" t="s">
        <v>134</v>
      </c>
      <c r="C106" s="141" t="s">
        <v>393</v>
      </c>
      <c r="D106" s="143" t="s">
        <v>267</v>
      </c>
      <c r="E106" s="152">
        <f t="shared" si="23"/>
        <v>200000</v>
      </c>
      <c r="F106" s="154">
        <v>0</v>
      </c>
      <c r="G106" s="154">
        <v>0</v>
      </c>
      <c r="H106" s="153">
        <v>0</v>
      </c>
      <c r="I106" s="154">
        <v>0</v>
      </c>
      <c r="J106" s="154">
        <v>0</v>
      </c>
      <c r="K106" s="154">
        <v>0</v>
      </c>
      <c r="L106" s="141">
        <v>0</v>
      </c>
      <c r="M106" s="154">
        <v>0</v>
      </c>
      <c r="N106" s="154">
        <v>0</v>
      </c>
      <c r="O106" s="154">
        <v>0</v>
      </c>
      <c r="P106" s="154">
        <v>0</v>
      </c>
      <c r="Q106" s="154">
        <v>0</v>
      </c>
      <c r="R106" s="154">
        <v>0</v>
      </c>
      <c r="S106" s="154">
        <v>0</v>
      </c>
      <c r="T106" s="154">
        <v>0</v>
      </c>
      <c r="U106" s="154">
        <v>0</v>
      </c>
      <c r="V106" s="152">
        <f t="shared" si="27"/>
        <v>0</v>
      </c>
      <c r="W106" s="154">
        <v>200000</v>
      </c>
      <c r="X106" s="154">
        <v>0</v>
      </c>
      <c r="Y106" s="154">
        <v>0</v>
      </c>
    </row>
    <row r="107" spans="1:25" ht="33" customHeight="1" x14ac:dyDescent="0.25">
      <c r="A107" s="141">
        <f t="shared" si="29"/>
        <v>41</v>
      </c>
      <c r="B107" s="141" t="s">
        <v>134</v>
      </c>
      <c r="C107" s="141" t="s">
        <v>394</v>
      </c>
      <c r="D107" s="143" t="s">
        <v>267</v>
      </c>
      <c r="E107" s="152">
        <f t="shared" si="23"/>
        <v>846224.7095</v>
      </c>
      <c r="F107" s="154">
        <v>779542.5</v>
      </c>
      <c r="G107" s="154">
        <v>0</v>
      </c>
      <c r="H107" s="153">
        <v>0</v>
      </c>
      <c r="I107" s="154">
        <v>0</v>
      </c>
      <c r="J107" s="154">
        <v>0</v>
      </c>
      <c r="K107" s="154">
        <v>0</v>
      </c>
      <c r="L107" s="141">
        <v>0</v>
      </c>
      <c r="M107" s="154">
        <v>0</v>
      </c>
      <c r="N107" s="154">
        <v>0</v>
      </c>
      <c r="O107" s="154">
        <v>0</v>
      </c>
      <c r="P107" s="154">
        <v>0</v>
      </c>
      <c r="Q107" s="154">
        <v>0</v>
      </c>
      <c r="R107" s="154">
        <v>0</v>
      </c>
      <c r="S107" s="154">
        <v>0</v>
      </c>
      <c r="T107" s="154">
        <v>0</v>
      </c>
      <c r="U107" s="154">
        <v>50000</v>
      </c>
      <c r="V107" s="152">
        <f t="shared" si="27"/>
        <v>16682.209500000001</v>
      </c>
      <c r="W107" s="154">
        <v>0</v>
      </c>
      <c r="X107" s="154">
        <v>0</v>
      </c>
      <c r="Y107" s="154">
        <v>0</v>
      </c>
    </row>
    <row r="108" spans="1:25" ht="33" customHeight="1" x14ac:dyDescent="0.25">
      <c r="A108" s="141">
        <f t="shared" si="29"/>
        <v>42</v>
      </c>
      <c r="B108" s="141" t="s">
        <v>134</v>
      </c>
      <c r="C108" s="141" t="s">
        <v>395</v>
      </c>
      <c r="D108" s="143" t="s">
        <v>267</v>
      </c>
      <c r="E108" s="152">
        <f t="shared" si="23"/>
        <v>846224.7095</v>
      </c>
      <c r="F108" s="154">
        <v>779542.5</v>
      </c>
      <c r="G108" s="154">
        <v>0</v>
      </c>
      <c r="H108" s="153">
        <v>0</v>
      </c>
      <c r="I108" s="154">
        <v>0</v>
      </c>
      <c r="J108" s="154">
        <v>0</v>
      </c>
      <c r="K108" s="154">
        <v>0</v>
      </c>
      <c r="L108" s="141">
        <v>0</v>
      </c>
      <c r="M108" s="154">
        <v>0</v>
      </c>
      <c r="N108" s="154">
        <v>0</v>
      </c>
      <c r="O108" s="154">
        <v>0</v>
      </c>
      <c r="P108" s="154">
        <v>0</v>
      </c>
      <c r="Q108" s="154">
        <v>0</v>
      </c>
      <c r="R108" s="154">
        <v>0</v>
      </c>
      <c r="S108" s="154">
        <v>0</v>
      </c>
      <c r="T108" s="154">
        <v>0</v>
      </c>
      <c r="U108" s="154">
        <v>50000</v>
      </c>
      <c r="V108" s="152">
        <f t="shared" si="27"/>
        <v>16682.209500000001</v>
      </c>
      <c r="W108" s="154">
        <v>0</v>
      </c>
      <c r="X108" s="154">
        <v>0</v>
      </c>
      <c r="Y108" s="154">
        <v>0</v>
      </c>
    </row>
    <row r="109" spans="1:25" ht="33" customHeight="1" x14ac:dyDescent="0.25">
      <c r="A109" s="141">
        <f t="shared" si="29"/>
        <v>43</v>
      </c>
      <c r="B109" s="141" t="s">
        <v>134</v>
      </c>
      <c r="C109" s="141" t="s">
        <v>396</v>
      </c>
      <c r="D109" s="143" t="s">
        <v>267</v>
      </c>
      <c r="E109" s="152">
        <f t="shared" si="23"/>
        <v>846224.7095</v>
      </c>
      <c r="F109" s="154">
        <v>779542.5</v>
      </c>
      <c r="G109" s="154">
        <v>0</v>
      </c>
      <c r="H109" s="153">
        <v>0</v>
      </c>
      <c r="I109" s="154">
        <v>0</v>
      </c>
      <c r="J109" s="154">
        <v>0</v>
      </c>
      <c r="K109" s="154">
        <v>0</v>
      </c>
      <c r="L109" s="141">
        <v>0</v>
      </c>
      <c r="M109" s="154">
        <v>0</v>
      </c>
      <c r="N109" s="154">
        <v>0</v>
      </c>
      <c r="O109" s="154">
        <v>0</v>
      </c>
      <c r="P109" s="154">
        <v>0</v>
      </c>
      <c r="Q109" s="154">
        <v>0</v>
      </c>
      <c r="R109" s="154">
        <v>0</v>
      </c>
      <c r="S109" s="154">
        <v>0</v>
      </c>
      <c r="T109" s="154">
        <v>0</v>
      </c>
      <c r="U109" s="154">
        <v>50000</v>
      </c>
      <c r="V109" s="152">
        <f t="shared" si="27"/>
        <v>16682.209500000001</v>
      </c>
      <c r="W109" s="154">
        <v>0</v>
      </c>
      <c r="X109" s="154">
        <v>0</v>
      </c>
      <c r="Y109" s="154">
        <v>0</v>
      </c>
    </row>
    <row r="110" spans="1:25" ht="33" customHeight="1" x14ac:dyDescent="0.25">
      <c r="A110" s="141">
        <f t="shared" si="29"/>
        <v>44</v>
      </c>
      <c r="B110" s="141" t="s">
        <v>134</v>
      </c>
      <c r="C110" s="141" t="s">
        <v>397</v>
      </c>
      <c r="D110" s="143" t="s">
        <v>267</v>
      </c>
      <c r="E110" s="152">
        <f t="shared" si="23"/>
        <v>846224.7095</v>
      </c>
      <c r="F110" s="154">
        <v>779542.5</v>
      </c>
      <c r="G110" s="154">
        <v>0</v>
      </c>
      <c r="H110" s="153">
        <v>0</v>
      </c>
      <c r="I110" s="154">
        <v>0</v>
      </c>
      <c r="J110" s="154">
        <v>0</v>
      </c>
      <c r="K110" s="154">
        <v>0</v>
      </c>
      <c r="L110" s="141">
        <v>0</v>
      </c>
      <c r="M110" s="154">
        <v>0</v>
      </c>
      <c r="N110" s="154">
        <v>0</v>
      </c>
      <c r="O110" s="154">
        <v>0</v>
      </c>
      <c r="P110" s="154">
        <v>0</v>
      </c>
      <c r="Q110" s="154">
        <v>0</v>
      </c>
      <c r="R110" s="154">
        <v>0</v>
      </c>
      <c r="S110" s="154">
        <v>0</v>
      </c>
      <c r="T110" s="154">
        <v>0</v>
      </c>
      <c r="U110" s="154">
        <v>50000</v>
      </c>
      <c r="V110" s="152">
        <f t="shared" si="27"/>
        <v>16682.209500000001</v>
      </c>
      <c r="W110" s="154">
        <v>0</v>
      </c>
      <c r="X110" s="154">
        <v>0</v>
      </c>
      <c r="Y110" s="154">
        <v>0</v>
      </c>
    </row>
    <row r="111" spans="1:25" ht="33" customHeight="1" x14ac:dyDescent="0.25">
      <c r="A111" s="141">
        <f t="shared" si="29"/>
        <v>45</v>
      </c>
      <c r="B111" s="141" t="s">
        <v>134</v>
      </c>
      <c r="C111" s="141" t="s">
        <v>398</v>
      </c>
      <c r="D111" s="143" t="s">
        <v>267</v>
      </c>
      <c r="E111" s="152">
        <f t="shared" si="23"/>
        <v>174048.0086</v>
      </c>
      <c r="F111" s="154">
        <v>0</v>
      </c>
      <c r="G111" s="154">
        <v>0</v>
      </c>
      <c r="H111" s="153">
        <v>0</v>
      </c>
      <c r="I111" s="154">
        <v>0</v>
      </c>
      <c r="J111" s="154">
        <v>121449</v>
      </c>
      <c r="K111" s="154">
        <v>0</v>
      </c>
      <c r="L111" s="141">
        <v>0</v>
      </c>
      <c r="M111" s="154">
        <v>0</v>
      </c>
      <c r="N111" s="154">
        <v>0</v>
      </c>
      <c r="O111" s="154">
        <v>0</v>
      </c>
      <c r="P111" s="154">
        <v>0</v>
      </c>
      <c r="Q111" s="154">
        <v>0</v>
      </c>
      <c r="R111" s="154">
        <v>0</v>
      </c>
      <c r="S111" s="154">
        <v>0</v>
      </c>
      <c r="T111" s="154">
        <v>0</v>
      </c>
      <c r="U111" s="154">
        <v>50000</v>
      </c>
      <c r="V111" s="152">
        <f t="shared" si="27"/>
        <v>2599.0086000000001</v>
      </c>
      <c r="W111" s="154">
        <v>0</v>
      </c>
      <c r="X111" s="154">
        <v>0</v>
      </c>
      <c r="Y111" s="154">
        <v>0</v>
      </c>
    </row>
    <row r="112" spans="1:25" ht="33" customHeight="1" x14ac:dyDescent="0.25">
      <c r="A112" s="141">
        <f t="shared" si="29"/>
        <v>46</v>
      </c>
      <c r="B112" s="141" t="s">
        <v>134</v>
      </c>
      <c r="C112" s="141" t="s">
        <v>399</v>
      </c>
      <c r="D112" s="143" t="s">
        <v>267</v>
      </c>
      <c r="E112" s="152">
        <f t="shared" si="23"/>
        <v>174048.0086</v>
      </c>
      <c r="F112" s="154">
        <v>0</v>
      </c>
      <c r="G112" s="154">
        <v>0</v>
      </c>
      <c r="H112" s="153">
        <v>0</v>
      </c>
      <c r="I112" s="154">
        <v>0</v>
      </c>
      <c r="J112" s="154">
        <v>121449</v>
      </c>
      <c r="K112" s="154">
        <v>0</v>
      </c>
      <c r="L112" s="141">
        <v>0</v>
      </c>
      <c r="M112" s="154">
        <v>0</v>
      </c>
      <c r="N112" s="154">
        <v>0</v>
      </c>
      <c r="O112" s="154">
        <v>0</v>
      </c>
      <c r="P112" s="154">
        <v>0</v>
      </c>
      <c r="Q112" s="154">
        <v>0</v>
      </c>
      <c r="R112" s="154">
        <v>0</v>
      </c>
      <c r="S112" s="154">
        <v>0</v>
      </c>
      <c r="T112" s="154">
        <v>0</v>
      </c>
      <c r="U112" s="154">
        <v>50000</v>
      </c>
      <c r="V112" s="152">
        <f t="shared" si="27"/>
        <v>2599.0086000000001</v>
      </c>
      <c r="W112" s="154">
        <v>0</v>
      </c>
      <c r="X112" s="154">
        <v>0</v>
      </c>
      <c r="Y112" s="154">
        <v>0</v>
      </c>
    </row>
    <row r="113" spans="1:25" ht="33" customHeight="1" x14ac:dyDescent="0.25">
      <c r="A113" s="141">
        <f t="shared" si="29"/>
        <v>47</v>
      </c>
      <c r="B113" s="141" t="s">
        <v>134</v>
      </c>
      <c r="C113" s="141" t="s">
        <v>400</v>
      </c>
      <c r="D113" s="143" t="s">
        <v>267</v>
      </c>
      <c r="E113" s="152">
        <f t="shared" si="23"/>
        <v>174048.0086</v>
      </c>
      <c r="F113" s="154">
        <v>0</v>
      </c>
      <c r="G113" s="154">
        <v>0</v>
      </c>
      <c r="H113" s="153">
        <v>0</v>
      </c>
      <c r="I113" s="154">
        <v>0</v>
      </c>
      <c r="J113" s="154">
        <v>121449</v>
      </c>
      <c r="K113" s="154">
        <v>0</v>
      </c>
      <c r="L113" s="141">
        <v>0</v>
      </c>
      <c r="M113" s="154">
        <v>0</v>
      </c>
      <c r="N113" s="154">
        <v>0</v>
      </c>
      <c r="O113" s="154">
        <v>0</v>
      </c>
      <c r="P113" s="154">
        <v>0</v>
      </c>
      <c r="Q113" s="154">
        <v>0</v>
      </c>
      <c r="R113" s="154">
        <v>0</v>
      </c>
      <c r="S113" s="154">
        <v>0</v>
      </c>
      <c r="T113" s="154">
        <v>0</v>
      </c>
      <c r="U113" s="154">
        <v>50000</v>
      </c>
      <c r="V113" s="152">
        <f t="shared" si="27"/>
        <v>2599.0086000000001</v>
      </c>
      <c r="W113" s="154">
        <v>0</v>
      </c>
      <c r="X113" s="154">
        <v>0</v>
      </c>
      <c r="Y113" s="154">
        <v>0</v>
      </c>
    </row>
    <row r="114" spans="1:25" ht="33" customHeight="1" x14ac:dyDescent="0.25">
      <c r="A114" s="141">
        <f t="shared" si="29"/>
        <v>48</v>
      </c>
      <c r="B114" s="141" t="s">
        <v>134</v>
      </c>
      <c r="C114" s="141" t="s">
        <v>401</v>
      </c>
      <c r="D114" s="143" t="s">
        <v>267</v>
      </c>
      <c r="E114" s="152">
        <f t="shared" si="23"/>
        <v>174048.0086</v>
      </c>
      <c r="F114" s="154">
        <v>0</v>
      </c>
      <c r="G114" s="154">
        <v>0</v>
      </c>
      <c r="H114" s="153">
        <v>0</v>
      </c>
      <c r="I114" s="154">
        <v>0</v>
      </c>
      <c r="J114" s="154">
        <v>121449</v>
      </c>
      <c r="K114" s="154">
        <v>0</v>
      </c>
      <c r="L114" s="141">
        <v>0</v>
      </c>
      <c r="M114" s="154">
        <v>0</v>
      </c>
      <c r="N114" s="154">
        <v>0</v>
      </c>
      <c r="O114" s="154">
        <v>0</v>
      </c>
      <c r="P114" s="154">
        <v>0</v>
      </c>
      <c r="Q114" s="154">
        <v>0</v>
      </c>
      <c r="R114" s="154">
        <v>0</v>
      </c>
      <c r="S114" s="154">
        <v>0</v>
      </c>
      <c r="T114" s="154">
        <v>0</v>
      </c>
      <c r="U114" s="154">
        <v>50000</v>
      </c>
      <c r="V114" s="152">
        <f t="shared" si="27"/>
        <v>2599.0086000000001</v>
      </c>
      <c r="W114" s="154">
        <v>0</v>
      </c>
      <c r="X114" s="154">
        <v>0</v>
      </c>
      <c r="Y114" s="154">
        <v>0</v>
      </c>
    </row>
    <row r="115" spans="1:25" ht="33" customHeight="1" x14ac:dyDescent="0.25">
      <c r="A115" s="141">
        <f t="shared" si="29"/>
        <v>49</v>
      </c>
      <c r="B115" s="141" t="s">
        <v>134</v>
      </c>
      <c r="C115" s="141" t="s">
        <v>402</v>
      </c>
      <c r="D115" s="143" t="s">
        <v>267</v>
      </c>
      <c r="E115" s="152">
        <f t="shared" si="23"/>
        <v>174048.0086</v>
      </c>
      <c r="F115" s="154">
        <v>0</v>
      </c>
      <c r="G115" s="154">
        <v>0</v>
      </c>
      <c r="H115" s="153">
        <v>0</v>
      </c>
      <c r="I115" s="154">
        <v>0</v>
      </c>
      <c r="J115" s="154">
        <v>121449</v>
      </c>
      <c r="K115" s="154">
        <v>0</v>
      </c>
      <c r="L115" s="141">
        <v>0</v>
      </c>
      <c r="M115" s="154">
        <v>0</v>
      </c>
      <c r="N115" s="154">
        <v>0</v>
      </c>
      <c r="O115" s="154">
        <v>0</v>
      </c>
      <c r="P115" s="154">
        <v>0</v>
      </c>
      <c r="Q115" s="154">
        <v>0</v>
      </c>
      <c r="R115" s="154">
        <v>0</v>
      </c>
      <c r="S115" s="154">
        <v>0</v>
      </c>
      <c r="T115" s="154">
        <v>0</v>
      </c>
      <c r="U115" s="154">
        <v>50000</v>
      </c>
      <c r="V115" s="152">
        <f t="shared" si="27"/>
        <v>2599.0086000000001</v>
      </c>
      <c r="W115" s="154">
        <v>0</v>
      </c>
      <c r="X115" s="154">
        <v>0</v>
      </c>
      <c r="Y115" s="154">
        <v>0</v>
      </c>
    </row>
    <row r="116" spans="1:25" ht="33" customHeight="1" x14ac:dyDescent="0.25">
      <c r="A116" s="141">
        <f t="shared" si="29"/>
        <v>50</v>
      </c>
      <c r="B116" s="141" t="s">
        <v>134</v>
      </c>
      <c r="C116" s="141" t="s">
        <v>403</v>
      </c>
      <c r="D116" s="143" t="s">
        <v>267</v>
      </c>
      <c r="E116" s="152">
        <f t="shared" si="23"/>
        <v>811756.46160000004</v>
      </c>
      <c r="F116" s="154">
        <v>0</v>
      </c>
      <c r="G116" s="154">
        <v>0</v>
      </c>
      <c r="H116" s="153">
        <v>0</v>
      </c>
      <c r="I116" s="154">
        <v>0</v>
      </c>
      <c r="J116" s="154">
        <v>242898</v>
      </c>
      <c r="K116" s="154">
        <v>453946</v>
      </c>
      <c r="L116" s="141">
        <v>0</v>
      </c>
      <c r="M116" s="154">
        <v>0</v>
      </c>
      <c r="N116" s="154">
        <v>0</v>
      </c>
      <c r="O116" s="154">
        <v>0</v>
      </c>
      <c r="P116" s="154">
        <v>0</v>
      </c>
      <c r="Q116" s="154">
        <v>0</v>
      </c>
      <c r="R116" s="154">
        <v>0</v>
      </c>
      <c r="S116" s="154">
        <v>0</v>
      </c>
      <c r="T116" s="154">
        <v>0</v>
      </c>
      <c r="U116" s="154">
        <v>100000</v>
      </c>
      <c r="V116" s="152">
        <f t="shared" si="27"/>
        <v>14912.461600000002</v>
      </c>
      <c r="W116" s="154">
        <v>0</v>
      </c>
      <c r="X116" s="154">
        <v>0</v>
      </c>
      <c r="Y116" s="154">
        <v>0</v>
      </c>
    </row>
    <row r="117" spans="1:25" ht="33" customHeight="1" x14ac:dyDescent="0.25">
      <c r="A117" s="141">
        <f t="shared" si="29"/>
        <v>51</v>
      </c>
      <c r="B117" s="141" t="s">
        <v>134</v>
      </c>
      <c r="C117" s="141" t="s">
        <v>404</v>
      </c>
      <c r="D117" s="143" t="s">
        <v>267</v>
      </c>
      <c r="E117" s="152">
        <f t="shared" si="23"/>
        <v>236072.0129</v>
      </c>
      <c r="F117" s="154">
        <v>0</v>
      </c>
      <c r="G117" s="154">
        <v>0</v>
      </c>
      <c r="H117" s="153">
        <v>0</v>
      </c>
      <c r="I117" s="154">
        <v>0</v>
      </c>
      <c r="J117" s="154">
        <v>182173.5</v>
      </c>
      <c r="K117" s="154">
        <v>0</v>
      </c>
      <c r="L117" s="141">
        <v>0</v>
      </c>
      <c r="M117" s="154">
        <v>0</v>
      </c>
      <c r="N117" s="154">
        <v>0</v>
      </c>
      <c r="O117" s="154">
        <v>0</v>
      </c>
      <c r="P117" s="154">
        <v>0</v>
      </c>
      <c r="Q117" s="154">
        <v>0</v>
      </c>
      <c r="R117" s="154">
        <v>0</v>
      </c>
      <c r="S117" s="154">
        <v>0</v>
      </c>
      <c r="T117" s="154">
        <v>0</v>
      </c>
      <c r="U117" s="154">
        <v>50000</v>
      </c>
      <c r="V117" s="152">
        <f t="shared" si="27"/>
        <v>3898.5129000000006</v>
      </c>
      <c r="W117" s="154">
        <v>0</v>
      </c>
      <c r="X117" s="154">
        <v>0</v>
      </c>
      <c r="Y117" s="154">
        <v>0</v>
      </c>
    </row>
    <row r="118" spans="1:25" ht="33" customHeight="1" x14ac:dyDescent="0.25">
      <c r="A118" s="141">
        <f t="shared" si="29"/>
        <v>52</v>
      </c>
      <c r="B118" s="141" t="s">
        <v>134</v>
      </c>
      <c r="C118" s="141" t="s">
        <v>405</v>
      </c>
      <c r="D118" s="143" t="s">
        <v>267</v>
      </c>
      <c r="E118" s="152">
        <f t="shared" ref="E118:E181" si="30">F118+G118+H118+I118+J118+K118+M118+N118+O118+P118+Q118+R118+S118+T118+U118+V118+W118+X118+Y118</f>
        <v>236072.0129</v>
      </c>
      <c r="F118" s="154">
        <v>0</v>
      </c>
      <c r="G118" s="154">
        <v>0</v>
      </c>
      <c r="H118" s="153">
        <v>0</v>
      </c>
      <c r="I118" s="154">
        <v>0</v>
      </c>
      <c r="J118" s="154">
        <v>182173.5</v>
      </c>
      <c r="K118" s="154">
        <v>0</v>
      </c>
      <c r="L118" s="141">
        <v>0</v>
      </c>
      <c r="M118" s="154">
        <v>0</v>
      </c>
      <c r="N118" s="154">
        <v>0</v>
      </c>
      <c r="O118" s="154">
        <v>0</v>
      </c>
      <c r="P118" s="154">
        <v>0</v>
      </c>
      <c r="Q118" s="154">
        <v>0</v>
      </c>
      <c r="R118" s="154">
        <v>0</v>
      </c>
      <c r="S118" s="154">
        <v>0</v>
      </c>
      <c r="T118" s="154">
        <v>0</v>
      </c>
      <c r="U118" s="154">
        <v>50000</v>
      </c>
      <c r="V118" s="152">
        <f t="shared" si="27"/>
        <v>3898.5129000000006</v>
      </c>
      <c r="W118" s="154">
        <v>0</v>
      </c>
      <c r="X118" s="154">
        <v>0</v>
      </c>
      <c r="Y118" s="154">
        <v>0</v>
      </c>
    </row>
    <row r="119" spans="1:25" ht="33" customHeight="1" x14ac:dyDescent="0.25">
      <c r="A119" s="141">
        <f t="shared" si="29"/>
        <v>53</v>
      </c>
      <c r="B119" s="141" t="s">
        <v>134</v>
      </c>
      <c r="C119" s="141" t="s">
        <v>406</v>
      </c>
      <c r="D119" s="143" t="s">
        <v>267</v>
      </c>
      <c r="E119" s="152">
        <f t="shared" si="30"/>
        <v>236072.0129</v>
      </c>
      <c r="F119" s="154">
        <v>0</v>
      </c>
      <c r="G119" s="154">
        <v>0</v>
      </c>
      <c r="H119" s="153">
        <v>0</v>
      </c>
      <c r="I119" s="154">
        <v>0</v>
      </c>
      <c r="J119" s="154">
        <v>182173.5</v>
      </c>
      <c r="K119" s="154">
        <v>0</v>
      </c>
      <c r="L119" s="141">
        <v>0</v>
      </c>
      <c r="M119" s="154">
        <v>0</v>
      </c>
      <c r="N119" s="154">
        <v>0</v>
      </c>
      <c r="O119" s="154">
        <v>0</v>
      </c>
      <c r="P119" s="154">
        <v>0</v>
      </c>
      <c r="Q119" s="154">
        <v>0</v>
      </c>
      <c r="R119" s="154">
        <v>0</v>
      </c>
      <c r="S119" s="154">
        <v>0</v>
      </c>
      <c r="T119" s="154">
        <v>0</v>
      </c>
      <c r="U119" s="154">
        <v>50000</v>
      </c>
      <c r="V119" s="152">
        <f t="shared" si="27"/>
        <v>3898.5129000000006</v>
      </c>
      <c r="W119" s="154">
        <v>0</v>
      </c>
      <c r="X119" s="154">
        <v>0</v>
      </c>
      <c r="Y119" s="154">
        <v>0</v>
      </c>
    </row>
    <row r="120" spans="1:25" ht="33" customHeight="1" x14ac:dyDescent="0.25">
      <c r="A120" s="141">
        <f t="shared" si="29"/>
        <v>54</v>
      </c>
      <c r="B120" s="141" t="s">
        <v>134</v>
      </c>
      <c r="C120" s="141" t="s">
        <v>407</v>
      </c>
      <c r="D120" s="143" t="s">
        <v>267</v>
      </c>
      <c r="E120" s="152">
        <f t="shared" si="30"/>
        <v>455878.23080000002</v>
      </c>
      <c r="F120" s="154">
        <v>0</v>
      </c>
      <c r="G120" s="154">
        <v>0</v>
      </c>
      <c r="H120" s="153">
        <v>0</v>
      </c>
      <c r="I120" s="154">
        <v>0</v>
      </c>
      <c r="J120" s="154">
        <v>121449</v>
      </c>
      <c r="K120" s="154">
        <v>226973</v>
      </c>
      <c r="L120" s="141">
        <v>0</v>
      </c>
      <c r="M120" s="154">
        <v>0</v>
      </c>
      <c r="N120" s="154">
        <v>0</v>
      </c>
      <c r="O120" s="154">
        <v>0</v>
      </c>
      <c r="P120" s="154">
        <v>0</v>
      </c>
      <c r="Q120" s="154">
        <v>0</v>
      </c>
      <c r="R120" s="154">
        <v>0</v>
      </c>
      <c r="S120" s="154">
        <v>0</v>
      </c>
      <c r="T120" s="154">
        <v>0</v>
      </c>
      <c r="U120" s="154">
        <v>100000</v>
      </c>
      <c r="V120" s="152">
        <f t="shared" si="27"/>
        <v>7456.2308000000012</v>
      </c>
      <c r="W120" s="154">
        <v>0</v>
      </c>
      <c r="X120" s="154">
        <v>0</v>
      </c>
      <c r="Y120" s="154">
        <v>0</v>
      </c>
    </row>
    <row r="121" spans="1:25" ht="33" customHeight="1" x14ac:dyDescent="0.25">
      <c r="A121" s="141">
        <f t="shared" si="29"/>
        <v>55</v>
      </c>
      <c r="B121" s="141" t="s">
        <v>134</v>
      </c>
      <c r="C121" s="141" t="s">
        <v>408</v>
      </c>
      <c r="D121" s="143" t="s">
        <v>267</v>
      </c>
      <c r="E121" s="152">
        <f t="shared" si="30"/>
        <v>455878.23080000002</v>
      </c>
      <c r="F121" s="154">
        <v>0</v>
      </c>
      <c r="G121" s="154">
        <v>0</v>
      </c>
      <c r="H121" s="153">
        <v>0</v>
      </c>
      <c r="I121" s="154">
        <v>0</v>
      </c>
      <c r="J121" s="154">
        <v>121449</v>
      </c>
      <c r="K121" s="154">
        <v>226973</v>
      </c>
      <c r="L121" s="141">
        <v>0</v>
      </c>
      <c r="M121" s="154">
        <v>0</v>
      </c>
      <c r="N121" s="154">
        <v>0</v>
      </c>
      <c r="O121" s="154">
        <v>0</v>
      </c>
      <c r="P121" s="154">
        <v>0</v>
      </c>
      <c r="Q121" s="154">
        <v>0</v>
      </c>
      <c r="R121" s="154">
        <v>0</v>
      </c>
      <c r="S121" s="154">
        <v>0</v>
      </c>
      <c r="T121" s="154">
        <v>0</v>
      </c>
      <c r="U121" s="154">
        <v>100000</v>
      </c>
      <c r="V121" s="152">
        <f t="shared" si="27"/>
        <v>7456.2308000000012</v>
      </c>
      <c r="W121" s="154">
        <v>0</v>
      </c>
      <c r="X121" s="154">
        <v>0</v>
      </c>
      <c r="Y121" s="154">
        <v>0</v>
      </c>
    </row>
    <row r="122" spans="1:25" ht="33" customHeight="1" x14ac:dyDescent="0.25">
      <c r="A122" s="141">
        <f t="shared" si="29"/>
        <v>56</v>
      </c>
      <c r="B122" s="141" t="s">
        <v>134</v>
      </c>
      <c r="C122" s="141" t="s">
        <v>409</v>
      </c>
      <c r="D122" s="143" t="s">
        <v>267</v>
      </c>
      <c r="E122" s="152">
        <f t="shared" si="30"/>
        <v>455878.23080000002</v>
      </c>
      <c r="F122" s="154">
        <v>0</v>
      </c>
      <c r="G122" s="154">
        <v>0</v>
      </c>
      <c r="H122" s="153">
        <v>0</v>
      </c>
      <c r="I122" s="154">
        <v>0</v>
      </c>
      <c r="J122" s="154">
        <v>121449</v>
      </c>
      <c r="K122" s="154">
        <v>226973</v>
      </c>
      <c r="L122" s="141">
        <v>0</v>
      </c>
      <c r="M122" s="154">
        <v>0</v>
      </c>
      <c r="N122" s="154">
        <v>0</v>
      </c>
      <c r="O122" s="154">
        <v>0</v>
      </c>
      <c r="P122" s="154">
        <v>0</v>
      </c>
      <c r="Q122" s="154">
        <v>0</v>
      </c>
      <c r="R122" s="154">
        <v>0</v>
      </c>
      <c r="S122" s="154">
        <v>0</v>
      </c>
      <c r="T122" s="154">
        <v>0</v>
      </c>
      <c r="U122" s="154">
        <v>100000</v>
      </c>
      <c r="V122" s="152">
        <f t="shared" si="27"/>
        <v>7456.2308000000012</v>
      </c>
      <c r="W122" s="154">
        <v>0</v>
      </c>
      <c r="X122" s="154">
        <v>0</v>
      </c>
      <c r="Y122" s="154">
        <v>0</v>
      </c>
    </row>
    <row r="123" spans="1:25" ht="33" customHeight="1" x14ac:dyDescent="0.25">
      <c r="A123" s="141">
        <f t="shared" si="29"/>
        <v>57</v>
      </c>
      <c r="B123" s="141" t="s">
        <v>134</v>
      </c>
      <c r="C123" s="141" t="s">
        <v>410</v>
      </c>
      <c r="D123" s="143" t="s">
        <v>267</v>
      </c>
      <c r="E123" s="152">
        <f t="shared" si="30"/>
        <v>455878.23080000002</v>
      </c>
      <c r="F123" s="154">
        <v>0</v>
      </c>
      <c r="G123" s="154">
        <v>0</v>
      </c>
      <c r="H123" s="153">
        <v>0</v>
      </c>
      <c r="I123" s="154">
        <v>0</v>
      </c>
      <c r="J123" s="154">
        <v>121449</v>
      </c>
      <c r="K123" s="154">
        <v>226973</v>
      </c>
      <c r="L123" s="141">
        <v>0</v>
      </c>
      <c r="M123" s="154">
        <v>0</v>
      </c>
      <c r="N123" s="154">
        <v>0</v>
      </c>
      <c r="O123" s="154">
        <v>0</v>
      </c>
      <c r="P123" s="154">
        <v>0</v>
      </c>
      <c r="Q123" s="154">
        <v>0</v>
      </c>
      <c r="R123" s="154">
        <v>0</v>
      </c>
      <c r="S123" s="154">
        <v>0</v>
      </c>
      <c r="T123" s="154">
        <v>0</v>
      </c>
      <c r="U123" s="154">
        <v>100000</v>
      </c>
      <c r="V123" s="152">
        <f t="shared" si="27"/>
        <v>7456.2308000000012</v>
      </c>
      <c r="W123" s="154">
        <v>0</v>
      </c>
      <c r="X123" s="154">
        <v>0</v>
      </c>
      <c r="Y123" s="154">
        <v>0</v>
      </c>
    </row>
    <row r="124" spans="1:25" ht="33" customHeight="1" x14ac:dyDescent="0.25">
      <c r="A124" s="141">
        <f t="shared" ref="A124:A155" si="31">A123+1</f>
        <v>58</v>
      </c>
      <c r="B124" s="141" t="s">
        <v>149</v>
      </c>
      <c r="C124" s="141" t="s">
        <v>411</v>
      </c>
      <c r="D124" s="143" t="s">
        <v>267</v>
      </c>
      <c r="E124" s="152">
        <f t="shared" si="30"/>
        <v>846224.7095</v>
      </c>
      <c r="F124" s="154">
        <v>779542.5</v>
      </c>
      <c r="G124" s="154">
        <v>0</v>
      </c>
      <c r="H124" s="153">
        <v>0</v>
      </c>
      <c r="I124" s="154">
        <v>0</v>
      </c>
      <c r="J124" s="154">
        <v>0</v>
      </c>
      <c r="K124" s="154">
        <v>0</v>
      </c>
      <c r="L124" s="141">
        <v>0</v>
      </c>
      <c r="M124" s="154">
        <v>0</v>
      </c>
      <c r="N124" s="154">
        <v>0</v>
      </c>
      <c r="O124" s="154">
        <v>0</v>
      </c>
      <c r="P124" s="154">
        <v>0</v>
      </c>
      <c r="Q124" s="154">
        <v>0</v>
      </c>
      <c r="R124" s="154">
        <v>0</v>
      </c>
      <c r="S124" s="154">
        <v>0</v>
      </c>
      <c r="T124" s="154">
        <v>0</v>
      </c>
      <c r="U124" s="154">
        <v>50000</v>
      </c>
      <c r="V124" s="152">
        <f t="shared" si="27"/>
        <v>16682.209500000001</v>
      </c>
      <c r="W124" s="154">
        <v>0</v>
      </c>
      <c r="X124" s="154">
        <v>0</v>
      </c>
      <c r="Y124" s="154">
        <v>0</v>
      </c>
    </row>
    <row r="125" spans="1:25" ht="33" customHeight="1" x14ac:dyDescent="0.25">
      <c r="A125" s="141">
        <f t="shared" si="31"/>
        <v>59</v>
      </c>
      <c r="B125" s="141" t="s">
        <v>149</v>
      </c>
      <c r="C125" s="141" t="s">
        <v>412</v>
      </c>
      <c r="D125" s="143" t="s">
        <v>267</v>
      </c>
      <c r="E125" s="152">
        <f t="shared" si="30"/>
        <v>1495987.8088</v>
      </c>
      <c r="F125" s="154">
        <v>0</v>
      </c>
      <c r="G125" s="153">
        <v>1415692</v>
      </c>
      <c r="H125" s="153">
        <v>0</v>
      </c>
      <c r="I125" s="154">
        <v>0</v>
      </c>
      <c r="J125" s="154">
        <v>0</v>
      </c>
      <c r="K125" s="154">
        <v>0</v>
      </c>
      <c r="L125" s="141">
        <v>0</v>
      </c>
      <c r="M125" s="154">
        <v>0</v>
      </c>
      <c r="N125" s="154">
        <v>0</v>
      </c>
      <c r="O125" s="154">
        <v>0</v>
      </c>
      <c r="P125" s="154">
        <v>0</v>
      </c>
      <c r="Q125" s="154">
        <v>0</v>
      </c>
      <c r="R125" s="154">
        <v>0</v>
      </c>
      <c r="S125" s="154">
        <v>0</v>
      </c>
      <c r="T125" s="154">
        <v>0</v>
      </c>
      <c r="U125" s="154">
        <v>50000</v>
      </c>
      <c r="V125" s="152">
        <f t="shared" si="27"/>
        <v>30295.808800000003</v>
      </c>
      <c r="W125" s="154">
        <v>0</v>
      </c>
      <c r="X125" s="154">
        <v>0</v>
      </c>
      <c r="Y125" s="154">
        <v>0</v>
      </c>
    </row>
    <row r="126" spans="1:25" ht="33" customHeight="1" x14ac:dyDescent="0.25">
      <c r="A126" s="141">
        <f t="shared" si="31"/>
        <v>60</v>
      </c>
      <c r="B126" s="141" t="s">
        <v>149</v>
      </c>
      <c r="C126" s="141" t="s">
        <v>413</v>
      </c>
      <c r="D126" s="143" t="s">
        <v>267</v>
      </c>
      <c r="E126" s="152">
        <f t="shared" si="30"/>
        <v>3500307.0745000001</v>
      </c>
      <c r="F126" s="154">
        <v>3378017.5</v>
      </c>
      <c r="G126" s="154">
        <v>0</v>
      </c>
      <c r="H126" s="153">
        <v>0</v>
      </c>
      <c r="I126" s="154">
        <v>0</v>
      </c>
      <c r="J126" s="154">
        <v>0</v>
      </c>
      <c r="K126" s="154">
        <v>0</v>
      </c>
      <c r="L126" s="141">
        <v>0</v>
      </c>
      <c r="M126" s="154">
        <v>0</v>
      </c>
      <c r="N126" s="154">
        <v>0</v>
      </c>
      <c r="O126" s="154">
        <v>0</v>
      </c>
      <c r="P126" s="154">
        <v>0</v>
      </c>
      <c r="Q126" s="154">
        <v>0</v>
      </c>
      <c r="R126" s="154">
        <v>0</v>
      </c>
      <c r="S126" s="154">
        <v>0</v>
      </c>
      <c r="T126" s="154">
        <v>0</v>
      </c>
      <c r="U126" s="154">
        <v>50000</v>
      </c>
      <c r="V126" s="152">
        <f t="shared" ref="V126:V189" si="32">(F126+G126+H126+I126+J126+K126+M126+N126+O126+P126+Q126+R126+S126+T126)*2.14%</f>
        <v>72289.574500000002</v>
      </c>
      <c r="W126" s="154">
        <v>0</v>
      </c>
      <c r="X126" s="154">
        <v>0</v>
      </c>
      <c r="Y126" s="154">
        <v>0</v>
      </c>
    </row>
    <row r="127" spans="1:25" ht="33" customHeight="1" x14ac:dyDescent="0.25">
      <c r="A127" s="141">
        <f t="shared" si="31"/>
        <v>61</v>
      </c>
      <c r="B127" s="141" t="s">
        <v>142</v>
      </c>
      <c r="C127" s="141" t="s">
        <v>414</v>
      </c>
      <c r="D127" s="143" t="s">
        <v>267</v>
      </c>
      <c r="E127" s="152">
        <f t="shared" si="30"/>
        <v>6559741.0737399999</v>
      </c>
      <c r="F127" s="154">
        <v>0</v>
      </c>
      <c r="G127" s="154">
        <v>0</v>
      </c>
      <c r="H127" s="153">
        <v>0</v>
      </c>
      <c r="I127" s="154">
        <v>0</v>
      </c>
      <c r="J127" s="154">
        <v>0</v>
      </c>
      <c r="K127" s="154">
        <v>0</v>
      </c>
      <c r="L127" s="141">
        <v>1</v>
      </c>
      <c r="M127" s="154">
        <f>3309000*L127</f>
        <v>3309000</v>
      </c>
      <c r="N127" s="154">
        <v>2917494.1</v>
      </c>
      <c r="O127" s="154">
        <v>0</v>
      </c>
      <c r="P127" s="154">
        <v>0</v>
      </c>
      <c r="Q127" s="154">
        <v>0</v>
      </c>
      <c r="R127" s="154">
        <v>0</v>
      </c>
      <c r="S127" s="154">
        <v>0</v>
      </c>
      <c r="T127" s="154">
        <v>0</v>
      </c>
      <c r="U127" s="154">
        <v>200000</v>
      </c>
      <c r="V127" s="152">
        <f t="shared" si="32"/>
        <v>133246.97374000002</v>
      </c>
      <c r="W127" s="154">
        <v>0</v>
      </c>
      <c r="X127" s="154">
        <v>0</v>
      </c>
      <c r="Y127" s="154">
        <v>0</v>
      </c>
    </row>
    <row r="128" spans="1:25" ht="33" customHeight="1" x14ac:dyDescent="0.25">
      <c r="A128" s="141">
        <f t="shared" si="31"/>
        <v>62</v>
      </c>
      <c r="B128" s="141" t="s">
        <v>139</v>
      </c>
      <c r="C128" s="141" t="s">
        <v>415</v>
      </c>
      <c r="D128" s="143" t="s">
        <v>267</v>
      </c>
      <c r="E128" s="152">
        <f t="shared" si="30"/>
        <v>220116.21280000001</v>
      </c>
      <c r="F128" s="154">
        <v>0</v>
      </c>
      <c r="G128" s="153">
        <v>166552</v>
      </c>
      <c r="H128" s="153">
        <v>0</v>
      </c>
      <c r="I128" s="154">
        <v>0</v>
      </c>
      <c r="J128" s="154">
        <v>0</v>
      </c>
      <c r="K128" s="154">
        <v>0</v>
      </c>
      <c r="L128" s="141">
        <v>0</v>
      </c>
      <c r="M128" s="154">
        <v>0</v>
      </c>
      <c r="N128" s="154">
        <v>0</v>
      </c>
      <c r="O128" s="154">
        <v>0</v>
      </c>
      <c r="P128" s="154">
        <v>0</v>
      </c>
      <c r="Q128" s="154">
        <v>0</v>
      </c>
      <c r="R128" s="154">
        <v>0</v>
      </c>
      <c r="S128" s="154">
        <v>0</v>
      </c>
      <c r="T128" s="154">
        <v>0</v>
      </c>
      <c r="U128" s="154">
        <v>50000</v>
      </c>
      <c r="V128" s="152">
        <f t="shared" si="32"/>
        <v>3564.2128000000002</v>
      </c>
      <c r="W128" s="154">
        <v>0</v>
      </c>
      <c r="X128" s="154">
        <v>0</v>
      </c>
      <c r="Y128" s="154">
        <v>0</v>
      </c>
    </row>
    <row r="129" spans="1:25" ht="33" customHeight="1" x14ac:dyDescent="0.25">
      <c r="A129" s="141">
        <f t="shared" si="31"/>
        <v>63</v>
      </c>
      <c r="B129" s="141" t="s">
        <v>139</v>
      </c>
      <c r="C129" s="141" t="s">
        <v>416</v>
      </c>
      <c r="D129" s="143" t="s">
        <v>267</v>
      </c>
      <c r="E129" s="152">
        <f t="shared" si="30"/>
        <v>2960627.8115599998</v>
      </c>
      <c r="F129" s="154">
        <v>0</v>
      </c>
      <c r="G129" s="154">
        <v>0</v>
      </c>
      <c r="H129" s="153">
        <v>0</v>
      </c>
      <c r="I129" s="154">
        <v>0</v>
      </c>
      <c r="J129" s="154">
        <v>0</v>
      </c>
      <c r="K129" s="154">
        <v>0</v>
      </c>
      <c r="L129" s="141">
        <v>0</v>
      </c>
      <c r="M129" s="154">
        <v>0</v>
      </c>
      <c r="N129" s="154">
        <v>2849645.4</v>
      </c>
      <c r="O129" s="154">
        <v>0</v>
      </c>
      <c r="P129" s="154">
        <v>0</v>
      </c>
      <c r="Q129" s="154">
        <v>0</v>
      </c>
      <c r="R129" s="154">
        <v>0</v>
      </c>
      <c r="S129" s="154">
        <v>0</v>
      </c>
      <c r="T129" s="154">
        <v>0</v>
      </c>
      <c r="U129" s="154">
        <v>50000</v>
      </c>
      <c r="V129" s="152">
        <f t="shared" si="32"/>
        <v>60982.411560000008</v>
      </c>
      <c r="W129" s="154">
        <v>0</v>
      </c>
      <c r="X129" s="154">
        <v>0</v>
      </c>
      <c r="Y129" s="154">
        <v>0</v>
      </c>
    </row>
    <row r="130" spans="1:25" ht="33" customHeight="1" x14ac:dyDescent="0.25">
      <c r="A130" s="141">
        <f t="shared" si="31"/>
        <v>64</v>
      </c>
      <c r="B130" s="141" t="s">
        <v>139</v>
      </c>
      <c r="C130" s="141" t="s">
        <v>417</v>
      </c>
      <c r="D130" s="143" t="s">
        <v>267</v>
      </c>
      <c r="E130" s="152">
        <f t="shared" si="30"/>
        <v>6980066.2180000003</v>
      </c>
      <c r="F130" s="154">
        <v>0</v>
      </c>
      <c r="G130" s="154">
        <v>0</v>
      </c>
      <c r="H130" s="153">
        <v>0</v>
      </c>
      <c r="I130" s="154">
        <v>0</v>
      </c>
      <c r="J130" s="154">
        <v>0</v>
      </c>
      <c r="K130" s="154">
        <v>0</v>
      </c>
      <c r="L130" s="141">
        <v>0</v>
      </c>
      <c r="M130" s="154">
        <v>0</v>
      </c>
      <c r="N130" s="154">
        <v>6784870</v>
      </c>
      <c r="O130" s="154">
        <v>0</v>
      </c>
      <c r="P130" s="154">
        <v>0</v>
      </c>
      <c r="Q130" s="154">
        <v>0</v>
      </c>
      <c r="R130" s="154">
        <v>0</v>
      </c>
      <c r="S130" s="154">
        <v>0</v>
      </c>
      <c r="T130" s="154">
        <v>0</v>
      </c>
      <c r="U130" s="154">
        <v>50000</v>
      </c>
      <c r="V130" s="152">
        <f t="shared" si="32"/>
        <v>145196.21800000002</v>
      </c>
      <c r="W130" s="154">
        <v>0</v>
      </c>
      <c r="X130" s="154">
        <v>0</v>
      </c>
      <c r="Y130" s="154">
        <v>0</v>
      </c>
    </row>
    <row r="131" spans="1:25" ht="33" customHeight="1" x14ac:dyDescent="0.25">
      <c r="A131" s="141">
        <f t="shared" si="31"/>
        <v>65</v>
      </c>
      <c r="B131" s="141" t="s">
        <v>139</v>
      </c>
      <c r="C131" s="141" t="s">
        <v>418</v>
      </c>
      <c r="D131" s="143" t="s">
        <v>267</v>
      </c>
      <c r="E131" s="152">
        <f t="shared" si="30"/>
        <v>2960627.8115599998</v>
      </c>
      <c r="F131" s="154">
        <v>0</v>
      </c>
      <c r="G131" s="154">
        <v>0</v>
      </c>
      <c r="H131" s="153">
        <v>0</v>
      </c>
      <c r="I131" s="154">
        <v>0</v>
      </c>
      <c r="J131" s="154">
        <v>0</v>
      </c>
      <c r="K131" s="154">
        <v>0</v>
      </c>
      <c r="L131" s="141">
        <v>0</v>
      </c>
      <c r="M131" s="154">
        <v>0</v>
      </c>
      <c r="N131" s="154">
        <v>2849645.4</v>
      </c>
      <c r="O131" s="154">
        <v>0</v>
      </c>
      <c r="P131" s="154">
        <v>0</v>
      </c>
      <c r="Q131" s="154">
        <v>0</v>
      </c>
      <c r="R131" s="154">
        <v>0</v>
      </c>
      <c r="S131" s="154">
        <v>0</v>
      </c>
      <c r="T131" s="154">
        <v>0</v>
      </c>
      <c r="U131" s="154">
        <v>50000</v>
      </c>
      <c r="V131" s="152">
        <f t="shared" si="32"/>
        <v>60982.411560000008</v>
      </c>
      <c r="W131" s="154">
        <v>0</v>
      </c>
      <c r="X131" s="154">
        <v>0</v>
      </c>
      <c r="Y131" s="154">
        <v>0</v>
      </c>
    </row>
    <row r="132" spans="1:25" ht="33" customHeight="1" x14ac:dyDescent="0.25">
      <c r="A132" s="141">
        <f t="shared" si="31"/>
        <v>66</v>
      </c>
      <c r="B132" s="141" t="s">
        <v>149</v>
      </c>
      <c r="C132" s="141" t="s">
        <v>419</v>
      </c>
      <c r="D132" s="143" t="s">
        <v>267</v>
      </c>
      <c r="E132" s="152">
        <f t="shared" si="30"/>
        <v>200000</v>
      </c>
      <c r="F132" s="154">
        <v>0</v>
      </c>
      <c r="G132" s="154">
        <v>0</v>
      </c>
      <c r="H132" s="153">
        <v>0</v>
      </c>
      <c r="I132" s="154">
        <v>0</v>
      </c>
      <c r="J132" s="154">
        <v>0</v>
      </c>
      <c r="K132" s="154">
        <v>0</v>
      </c>
      <c r="L132" s="141">
        <v>0</v>
      </c>
      <c r="M132" s="154">
        <v>0</v>
      </c>
      <c r="N132" s="154">
        <v>0</v>
      </c>
      <c r="O132" s="154">
        <v>0</v>
      </c>
      <c r="P132" s="154">
        <v>0</v>
      </c>
      <c r="Q132" s="154">
        <v>0</v>
      </c>
      <c r="R132" s="154">
        <v>0</v>
      </c>
      <c r="S132" s="154">
        <v>0</v>
      </c>
      <c r="T132" s="154">
        <v>0</v>
      </c>
      <c r="U132" s="154">
        <v>0</v>
      </c>
      <c r="V132" s="152">
        <f t="shared" si="32"/>
        <v>0</v>
      </c>
      <c r="W132" s="154">
        <v>200000</v>
      </c>
      <c r="X132" s="154">
        <v>0</v>
      </c>
      <c r="Y132" s="154">
        <v>0</v>
      </c>
    </row>
    <row r="133" spans="1:25" ht="33" customHeight="1" x14ac:dyDescent="0.25">
      <c r="A133" s="141">
        <f t="shared" si="31"/>
        <v>67</v>
      </c>
      <c r="B133" s="141" t="s">
        <v>159</v>
      </c>
      <c r="C133" s="141" t="s">
        <v>420</v>
      </c>
      <c r="D133" s="143" t="s">
        <v>267</v>
      </c>
      <c r="E133" s="152">
        <f t="shared" si="30"/>
        <v>580816.473</v>
      </c>
      <c r="F133" s="154">
        <v>519695</v>
      </c>
      <c r="G133" s="154">
        <v>0</v>
      </c>
      <c r="H133" s="153">
        <v>0</v>
      </c>
      <c r="I133" s="154">
        <v>0</v>
      </c>
      <c r="J133" s="154">
        <v>0</v>
      </c>
      <c r="K133" s="154">
        <v>0</v>
      </c>
      <c r="L133" s="141">
        <v>0</v>
      </c>
      <c r="M133" s="154">
        <v>0</v>
      </c>
      <c r="N133" s="154">
        <v>0</v>
      </c>
      <c r="O133" s="154">
        <v>0</v>
      </c>
      <c r="P133" s="154">
        <v>0</v>
      </c>
      <c r="Q133" s="154">
        <v>0</v>
      </c>
      <c r="R133" s="154">
        <v>0</v>
      </c>
      <c r="S133" s="154">
        <v>0</v>
      </c>
      <c r="T133" s="154">
        <v>0</v>
      </c>
      <c r="U133" s="154">
        <v>50000</v>
      </c>
      <c r="V133" s="152">
        <f t="shared" si="32"/>
        <v>11121.473000000002</v>
      </c>
      <c r="W133" s="154">
        <v>0</v>
      </c>
      <c r="X133" s="154">
        <v>0</v>
      </c>
      <c r="Y133" s="154">
        <v>0</v>
      </c>
    </row>
    <row r="134" spans="1:25" ht="33" customHeight="1" x14ac:dyDescent="0.25">
      <c r="A134" s="141">
        <f t="shared" si="31"/>
        <v>68</v>
      </c>
      <c r="B134" s="141" t="s">
        <v>149</v>
      </c>
      <c r="C134" s="141" t="s">
        <v>421</v>
      </c>
      <c r="D134" s="143" t="s">
        <v>267</v>
      </c>
      <c r="E134" s="152">
        <f t="shared" si="30"/>
        <v>220116.21280000001</v>
      </c>
      <c r="F134" s="154">
        <v>0</v>
      </c>
      <c r="G134" s="153">
        <v>166552</v>
      </c>
      <c r="H134" s="153">
        <v>0</v>
      </c>
      <c r="I134" s="154">
        <v>0</v>
      </c>
      <c r="J134" s="154">
        <v>0</v>
      </c>
      <c r="K134" s="154">
        <v>0</v>
      </c>
      <c r="L134" s="141">
        <v>0</v>
      </c>
      <c r="M134" s="154">
        <v>0</v>
      </c>
      <c r="N134" s="154">
        <v>0</v>
      </c>
      <c r="O134" s="154">
        <v>0</v>
      </c>
      <c r="P134" s="154">
        <v>0</v>
      </c>
      <c r="Q134" s="154">
        <v>0</v>
      </c>
      <c r="R134" s="154">
        <v>0</v>
      </c>
      <c r="S134" s="154">
        <v>0</v>
      </c>
      <c r="T134" s="154">
        <v>0</v>
      </c>
      <c r="U134" s="154">
        <v>50000</v>
      </c>
      <c r="V134" s="152">
        <f t="shared" si="32"/>
        <v>3564.2128000000002</v>
      </c>
      <c r="W134" s="154">
        <v>0</v>
      </c>
      <c r="X134" s="154">
        <v>0</v>
      </c>
      <c r="Y134" s="154">
        <v>0</v>
      </c>
    </row>
    <row r="135" spans="1:25" ht="33" customHeight="1" x14ac:dyDescent="0.25">
      <c r="A135" s="141">
        <f t="shared" si="31"/>
        <v>69</v>
      </c>
      <c r="B135" s="141" t="s">
        <v>149</v>
      </c>
      <c r="C135" s="141" t="s">
        <v>422</v>
      </c>
      <c r="D135" s="143" t="s">
        <v>267</v>
      </c>
      <c r="E135" s="152">
        <f t="shared" si="30"/>
        <v>220116.21280000001</v>
      </c>
      <c r="F135" s="154">
        <v>0</v>
      </c>
      <c r="G135" s="153">
        <v>166552</v>
      </c>
      <c r="H135" s="153">
        <v>0</v>
      </c>
      <c r="I135" s="154">
        <v>0</v>
      </c>
      <c r="J135" s="154">
        <v>0</v>
      </c>
      <c r="K135" s="154">
        <v>0</v>
      </c>
      <c r="L135" s="141">
        <v>0</v>
      </c>
      <c r="M135" s="154">
        <v>0</v>
      </c>
      <c r="N135" s="154">
        <v>0</v>
      </c>
      <c r="O135" s="154">
        <v>0</v>
      </c>
      <c r="P135" s="154">
        <v>0</v>
      </c>
      <c r="Q135" s="154">
        <v>0</v>
      </c>
      <c r="R135" s="154">
        <v>0</v>
      </c>
      <c r="S135" s="154">
        <v>0</v>
      </c>
      <c r="T135" s="154">
        <v>0</v>
      </c>
      <c r="U135" s="154">
        <v>50000</v>
      </c>
      <c r="V135" s="152">
        <f t="shared" si="32"/>
        <v>3564.2128000000002</v>
      </c>
      <c r="W135" s="154">
        <v>0</v>
      </c>
      <c r="X135" s="154">
        <v>0</v>
      </c>
      <c r="Y135" s="154">
        <v>0</v>
      </c>
    </row>
    <row r="136" spans="1:25" ht="33" customHeight="1" x14ac:dyDescent="0.25">
      <c r="A136" s="141">
        <f t="shared" si="31"/>
        <v>70</v>
      </c>
      <c r="B136" s="141" t="s">
        <v>159</v>
      </c>
      <c r="C136" s="141" t="s">
        <v>423</v>
      </c>
      <c r="D136" s="143" t="s">
        <v>267</v>
      </c>
      <c r="E136" s="152">
        <f t="shared" si="30"/>
        <v>580816.473</v>
      </c>
      <c r="F136" s="154">
        <v>519695</v>
      </c>
      <c r="G136" s="154">
        <v>0</v>
      </c>
      <c r="H136" s="153">
        <v>0</v>
      </c>
      <c r="I136" s="154">
        <v>0</v>
      </c>
      <c r="J136" s="154">
        <v>0</v>
      </c>
      <c r="K136" s="154">
        <v>0</v>
      </c>
      <c r="L136" s="141">
        <v>0</v>
      </c>
      <c r="M136" s="154">
        <v>0</v>
      </c>
      <c r="N136" s="154">
        <v>0</v>
      </c>
      <c r="O136" s="154">
        <v>0</v>
      </c>
      <c r="P136" s="154">
        <v>0</v>
      </c>
      <c r="Q136" s="154">
        <v>0</v>
      </c>
      <c r="R136" s="154">
        <v>0</v>
      </c>
      <c r="S136" s="154">
        <v>0</v>
      </c>
      <c r="T136" s="154">
        <v>0</v>
      </c>
      <c r="U136" s="154">
        <v>50000</v>
      </c>
      <c r="V136" s="152">
        <f t="shared" si="32"/>
        <v>11121.473000000002</v>
      </c>
      <c r="W136" s="154">
        <v>0</v>
      </c>
      <c r="X136" s="154">
        <v>0</v>
      </c>
      <c r="Y136" s="154">
        <v>0</v>
      </c>
    </row>
    <row r="137" spans="1:25" ht="33" customHeight="1" x14ac:dyDescent="0.25">
      <c r="A137" s="141">
        <f t="shared" si="31"/>
        <v>71</v>
      </c>
      <c r="B137" s="141" t="s">
        <v>159</v>
      </c>
      <c r="C137" s="141" t="s">
        <v>424</v>
      </c>
      <c r="D137" s="143" t="s">
        <v>267</v>
      </c>
      <c r="E137" s="152">
        <f t="shared" si="30"/>
        <v>135058.10639999999</v>
      </c>
      <c r="F137" s="154">
        <v>0</v>
      </c>
      <c r="G137" s="153">
        <v>83276</v>
      </c>
      <c r="H137" s="153">
        <v>0</v>
      </c>
      <c r="I137" s="154">
        <v>0</v>
      </c>
      <c r="J137" s="154">
        <v>0</v>
      </c>
      <c r="K137" s="154">
        <v>0</v>
      </c>
      <c r="L137" s="141">
        <v>0</v>
      </c>
      <c r="M137" s="154">
        <v>0</v>
      </c>
      <c r="N137" s="154">
        <v>0</v>
      </c>
      <c r="O137" s="154">
        <v>0</v>
      </c>
      <c r="P137" s="154">
        <v>0</v>
      </c>
      <c r="Q137" s="154">
        <v>0</v>
      </c>
      <c r="R137" s="154">
        <v>0</v>
      </c>
      <c r="S137" s="154">
        <v>0</v>
      </c>
      <c r="T137" s="154">
        <v>0</v>
      </c>
      <c r="U137" s="154">
        <v>50000</v>
      </c>
      <c r="V137" s="152">
        <f t="shared" si="32"/>
        <v>1782.1064000000001</v>
      </c>
      <c r="W137" s="154">
        <v>0</v>
      </c>
      <c r="X137" s="154">
        <v>0</v>
      </c>
      <c r="Y137" s="154">
        <v>0</v>
      </c>
    </row>
    <row r="138" spans="1:25" ht="33" customHeight="1" x14ac:dyDescent="0.25">
      <c r="A138" s="141">
        <f t="shared" si="31"/>
        <v>72</v>
      </c>
      <c r="B138" s="141" t="s">
        <v>159</v>
      </c>
      <c r="C138" s="141" t="s">
        <v>425</v>
      </c>
      <c r="D138" s="143" t="s">
        <v>267</v>
      </c>
      <c r="E138" s="152">
        <f t="shared" si="30"/>
        <v>846224.7095</v>
      </c>
      <c r="F138" s="154">
        <v>779542.5</v>
      </c>
      <c r="G138" s="154">
        <v>0</v>
      </c>
      <c r="H138" s="153">
        <v>0</v>
      </c>
      <c r="I138" s="154">
        <v>0</v>
      </c>
      <c r="J138" s="154">
        <v>0</v>
      </c>
      <c r="K138" s="154">
        <v>0</v>
      </c>
      <c r="L138" s="141">
        <v>0</v>
      </c>
      <c r="M138" s="154">
        <v>0</v>
      </c>
      <c r="N138" s="154">
        <v>0</v>
      </c>
      <c r="O138" s="154">
        <v>0</v>
      </c>
      <c r="P138" s="154">
        <v>0</v>
      </c>
      <c r="Q138" s="154">
        <v>0</v>
      </c>
      <c r="R138" s="154">
        <v>0</v>
      </c>
      <c r="S138" s="154">
        <v>0</v>
      </c>
      <c r="T138" s="154">
        <v>0</v>
      </c>
      <c r="U138" s="154">
        <v>50000</v>
      </c>
      <c r="V138" s="152">
        <f t="shared" si="32"/>
        <v>16682.209500000001</v>
      </c>
      <c r="W138" s="154">
        <v>0</v>
      </c>
      <c r="X138" s="154">
        <v>0</v>
      </c>
      <c r="Y138" s="154">
        <v>0</v>
      </c>
    </row>
    <row r="139" spans="1:25" ht="33" customHeight="1" x14ac:dyDescent="0.25">
      <c r="A139" s="141">
        <f t="shared" si="31"/>
        <v>73</v>
      </c>
      <c r="B139" s="141" t="s">
        <v>142</v>
      </c>
      <c r="C139" s="141" t="s">
        <v>207</v>
      </c>
      <c r="D139" s="98" t="s">
        <v>280</v>
      </c>
      <c r="E139" s="152">
        <f t="shared" si="30"/>
        <v>200000</v>
      </c>
      <c r="F139" s="154">
        <v>0</v>
      </c>
      <c r="G139" s="154">
        <v>0</v>
      </c>
      <c r="H139" s="153">
        <v>0</v>
      </c>
      <c r="I139" s="154">
        <v>0</v>
      </c>
      <c r="J139" s="154">
        <v>0</v>
      </c>
      <c r="K139" s="154">
        <v>0</v>
      </c>
      <c r="L139" s="141">
        <v>0</v>
      </c>
      <c r="M139" s="154">
        <v>0</v>
      </c>
      <c r="N139" s="154">
        <v>0</v>
      </c>
      <c r="O139" s="154">
        <v>0</v>
      </c>
      <c r="P139" s="154">
        <v>0</v>
      </c>
      <c r="Q139" s="154">
        <v>0</v>
      </c>
      <c r="R139" s="154">
        <v>0</v>
      </c>
      <c r="S139" s="154">
        <v>0</v>
      </c>
      <c r="T139" s="154">
        <v>0</v>
      </c>
      <c r="U139" s="154">
        <v>0</v>
      </c>
      <c r="V139" s="152">
        <f t="shared" si="32"/>
        <v>0</v>
      </c>
      <c r="W139" s="154">
        <v>200000</v>
      </c>
      <c r="X139" s="154">
        <v>0</v>
      </c>
      <c r="Y139" s="154">
        <v>0</v>
      </c>
    </row>
    <row r="140" spans="1:25" ht="33" customHeight="1" x14ac:dyDescent="0.25">
      <c r="A140" s="141">
        <f t="shared" si="31"/>
        <v>74</v>
      </c>
      <c r="B140" s="141" t="s">
        <v>149</v>
      </c>
      <c r="C140" s="141" t="s">
        <v>426</v>
      </c>
      <c r="D140" s="143" t="s">
        <v>267</v>
      </c>
      <c r="E140" s="152">
        <f t="shared" si="30"/>
        <v>200000</v>
      </c>
      <c r="F140" s="154">
        <v>0</v>
      </c>
      <c r="G140" s="154">
        <v>0</v>
      </c>
      <c r="H140" s="153">
        <v>0</v>
      </c>
      <c r="I140" s="154">
        <v>0</v>
      </c>
      <c r="J140" s="154">
        <v>0</v>
      </c>
      <c r="K140" s="154">
        <v>0</v>
      </c>
      <c r="L140" s="141">
        <v>0</v>
      </c>
      <c r="M140" s="154">
        <v>0</v>
      </c>
      <c r="N140" s="154">
        <v>0</v>
      </c>
      <c r="O140" s="154">
        <v>0</v>
      </c>
      <c r="P140" s="154">
        <v>0</v>
      </c>
      <c r="Q140" s="154">
        <v>0</v>
      </c>
      <c r="R140" s="154">
        <v>0</v>
      </c>
      <c r="S140" s="154">
        <v>0</v>
      </c>
      <c r="T140" s="154">
        <v>0</v>
      </c>
      <c r="U140" s="154">
        <v>0</v>
      </c>
      <c r="V140" s="152">
        <f t="shared" si="32"/>
        <v>0</v>
      </c>
      <c r="W140" s="154">
        <v>200000</v>
      </c>
      <c r="X140" s="154">
        <v>0</v>
      </c>
      <c r="Y140" s="154">
        <v>0</v>
      </c>
    </row>
    <row r="141" spans="1:25" ht="33" customHeight="1" x14ac:dyDescent="0.25">
      <c r="A141" s="141">
        <f t="shared" si="31"/>
        <v>75</v>
      </c>
      <c r="B141" s="141" t="s">
        <v>149</v>
      </c>
      <c r="C141" s="141" t="s">
        <v>427</v>
      </c>
      <c r="D141" s="143" t="s">
        <v>267</v>
      </c>
      <c r="E141" s="152">
        <f t="shared" si="30"/>
        <v>200000</v>
      </c>
      <c r="F141" s="154">
        <v>0</v>
      </c>
      <c r="G141" s="154">
        <v>0</v>
      </c>
      <c r="H141" s="153">
        <v>0</v>
      </c>
      <c r="I141" s="154">
        <v>0</v>
      </c>
      <c r="J141" s="154">
        <v>0</v>
      </c>
      <c r="K141" s="154">
        <v>0</v>
      </c>
      <c r="L141" s="141">
        <v>0</v>
      </c>
      <c r="M141" s="154">
        <v>0</v>
      </c>
      <c r="N141" s="154">
        <v>0</v>
      </c>
      <c r="O141" s="154">
        <v>0</v>
      </c>
      <c r="P141" s="154">
        <v>0</v>
      </c>
      <c r="Q141" s="154">
        <v>0</v>
      </c>
      <c r="R141" s="154">
        <v>0</v>
      </c>
      <c r="S141" s="154">
        <v>0</v>
      </c>
      <c r="T141" s="154">
        <v>0</v>
      </c>
      <c r="U141" s="154">
        <v>0</v>
      </c>
      <c r="V141" s="152">
        <f t="shared" si="32"/>
        <v>0</v>
      </c>
      <c r="W141" s="154">
        <v>200000</v>
      </c>
      <c r="X141" s="154">
        <v>0</v>
      </c>
      <c r="Y141" s="154">
        <v>0</v>
      </c>
    </row>
    <row r="142" spans="1:25" ht="33" customHeight="1" x14ac:dyDescent="0.25">
      <c r="A142" s="141">
        <f t="shared" si="31"/>
        <v>76</v>
      </c>
      <c r="B142" s="141" t="s">
        <v>149</v>
      </c>
      <c r="C142" s="141" t="s">
        <v>428</v>
      </c>
      <c r="D142" s="143" t="s">
        <v>267</v>
      </c>
      <c r="E142" s="152">
        <f t="shared" si="30"/>
        <v>200000</v>
      </c>
      <c r="F142" s="154">
        <v>0</v>
      </c>
      <c r="G142" s="154">
        <v>0</v>
      </c>
      <c r="H142" s="153">
        <v>0</v>
      </c>
      <c r="I142" s="154">
        <v>0</v>
      </c>
      <c r="J142" s="154">
        <v>0</v>
      </c>
      <c r="K142" s="154">
        <v>0</v>
      </c>
      <c r="L142" s="141">
        <v>0</v>
      </c>
      <c r="M142" s="154">
        <v>0</v>
      </c>
      <c r="N142" s="154">
        <v>0</v>
      </c>
      <c r="O142" s="154">
        <v>0</v>
      </c>
      <c r="P142" s="154">
        <v>0</v>
      </c>
      <c r="Q142" s="154">
        <v>0</v>
      </c>
      <c r="R142" s="154">
        <v>0</v>
      </c>
      <c r="S142" s="154">
        <v>0</v>
      </c>
      <c r="T142" s="154">
        <v>0</v>
      </c>
      <c r="U142" s="154">
        <v>0</v>
      </c>
      <c r="V142" s="152">
        <f t="shared" si="32"/>
        <v>0</v>
      </c>
      <c r="W142" s="154">
        <v>200000</v>
      </c>
      <c r="X142" s="154">
        <v>0</v>
      </c>
      <c r="Y142" s="154">
        <v>0</v>
      </c>
    </row>
    <row r="143" spans="1:25" ht="33" customHeight="1" x14ac:dyDescent="0.25">
      <c r="A143" s="141">
        <f t="shared" si="31"/>
        <v>77</v>
      </c>
      <c r="B143" s="141" t="s">
        <v>149</v>
      </c>
      <c r="C143" s="141" t="s">
        <v>429</v>
      </c>
      <c r="D143" s="143" t="s">
        <v>267</v>
      </c>
      <c r="E143" s="152">
        <f t="shared" si="30"/>
        <v>200000</v>
      </c>
      <c r="F143" s="154">
        <v>0</v>
      </c>
      <c r="G143" s="154">
        <v>0</v>
      </c>
      <c r="H143" s="153">
        <v>0</v>
      </c>
      <c r="I143" s="154">
        <v>0</v>
      </c>
      <c r="J143" s="154">
        <v>0</v>
      </c>
      <c r="K143" s="154">
        <v>0</v>
      </c>
      <c r="L143" s="141">
        <v>0</v>
      </c>
      <c r="M143" s="154">
        <v>0</v>
      </c>
      <c r="N143" s="154">
        <v>0</v>
      </c>
      <c r="O143" s="154">
        <v>0</v>
      </c>
      <c r="P143" s="154">
        <v>0</v>
      </c>
      <c r="Q143" s="154">
        <v>0</v>
      </c>
      <c r="R143" s="154">
        <v>0</v>
      </c>
      <c r="S143" s="154">
        <v>0</v>
      </c>
      <c r="T143" s="154">
        <v>0</v>
      </c>
      <c r="U143" s="154">
        <v>0</v>
      </c>
      <c r="V143" s="152">
        <f t="shared" si="32"/>
        <v>0</v>
      </c>
      <c r="W143" s="154">
        <v>200000</v>
      </c>
      <c r="X143" s="154">
        <v>0</v>
      </c>
      <c r="Y143" s="154">
        <v>0</v>
      </c>
    </row>
    <row r="144" spans="1:25" ht="33" customHeight="1" x14ac:dyDescent="0.25">
      <c r="A144" s="141">
        <f t="shared" si="31"/>
        <v>78</v>
      </c>
      <c r="B144" s="141" t="s">
        <v>149</v>
      </c>
      <c r="C144" s="141" t="s">
        <v>430</v>
      </c>
      <c r="D144" s="143" t="s">
        <v>267</v>
      </c>
      <c r="E144" s="152">
        <f t="shared" si="30"/>
        <v>200000</v>
      </c>
      <c r="F144" s="154">
        <v>0</v>
      </c>
      <c r="G144" s="154">
        <v>0</v>
      </c>
      <c r="H144" s="153">
        <v>0</v>
      </c>
      <c r="I144" s="154">
        <v>0</v>
      </c>
      <c r="J144" s="154">
        <v>0</v>
      </c>
      <c r="K144" s="154">
        <v>0</v>
      </c>
      <c r="L144" s="141">
        <v>0</v>
      </c>
      <c r="M144" s="154">
        <v>0</v>
      </c>
      <c r="N144" s="154">
        <v>0</v>
      </c>
      <c r="O144" s="154">
        <v>0</v>
      </c>
      <c r="P144" s="154">
        <v>0</v>
      </c>
      <c r="Q144" s="154">
        <v>0</v>
      </c>
      <c r="R144" s="154">
        <v>0</v>
      </c>
      <c r="S144" s="154">
        <v>0</v>
      </c>
      <c r="T144" s="154">
        <v>0</v>
      </c>
      <c r="U144" s="154">
        <v>0</v>
      </c>
      <c r="V144" s="152">
        <f t="shared" si="32"/>
        <v>0</v>
      </c>
      <c r="W144" s="154">
        <v>200000</v>
      </c>
      <c r="X144" s="154">
        <v>0</v>
      </c>
      <c r="Y144" s="154">
        <v>0</v>
      </c>
    </row>
    <row r="145" spans="1:25" ht="33" customHeight="1" x14ac:dyDescent="0.25">
      <c r="A145" s="141">
        <f t="shared" si="31"/>
        <v>79</v>
      </c>
      <c r="B145" s="141" t="s">
        <v>149</v>
      </c>
      <c r="C145" s="141" t="s">
        <v>431</v>
      </c>
      <c r="D145" s="143" t="s">
        <v>267</v>
      </c>
      <c r="E145" s="152">
        <f t="shared" si="30"/>
        <v>200000</v>
      </c>
      <c r="F145" s="154">
        <v>0</v>
      </c>
      <c r="G145" s="154">
        <v>0</v>
      </c>
      <c r="H145" s="153">
        <v>0</v>
      </c>
      <c r="I145" s="154">
        <v>0</v>
      </c>
      <c r="J145" s="154">
        <v>0</v>
      </c>
      <c r="K145" s="154">
        <v>0</v>
      </c>
      <c r="L145" s="141">
        <v>0</v>
      </c>
      <c r="M145" s="154">
        <v>0</v>
      </c>
      <c r="N145" s="154">
        <v>0</v>
      </c>
      <c r="O145" s="154">
        <v>0</v>
      </c>
      <c r="P145" s="154">
        <v>0</v>
      </c>
      <c r="Q145" s="154">
        <v>0</v>
      </c>
      <c r="R145" s="154">
        <v>0</v>
      </c>
      <c r="S145" s="154">
        <v>0</v>
      </c>
      <c r="T145" s="154">
        <v>0</v>
      </c>
      <c r="U145" s="154">
        <v>0</v>
      </c>
      <c r="V145" s="152">
        <f t="shared" si="32"/>
        <v>0</v>
      </c>
      <c r="W145" s="154">
        <v>200000</v>
      </c>
      <c r="X145" s="154">
        <v>0</v>
      </c>
      <c r="Y145" s="154">
        <v>0</v>
      </c>
    </row>
    <row r="146" spans="1:25" ht="33" customHeight="1" x14ac:dyDescent="0.25">
      <c r="A146" s="141">
        <f t="shared" si="31"/>
        <v>80</v>
      </c>
      <c r="B146" s="141" t="s">
        <v>142</v>
      </c>
      <c r="C146" s="141" t="s">
        <v>432</v>
      </c>
      <c r="D146" s="143" t="s">
        <v>267</v>
      </c>
      <c r="E146" s="152">
        <f t="shared" si="30"/>
        <v>1907857.6555000001</v>
      </c>
      <c r="F146" s="154">
        <v>1818932.5</v>
      </c>
      <c r="G146" s="154">
        <v>0</v>
      </c>
      <c r="H146" s="153">
        <v>0</v>
      </c>
      <c r="I146" s="154">
        <v>0</v>
      </c>
      <c r="J146" s="154">
        <v>0</v>
      </c>
      <c r="K146" s="154">
        <v>0</v>
      </c>
      <c r="L146" s="141">
        <v>0</v>
      </c>
      <c r="M146" s="154">
        <v>0</v>
      </c>
      <c r="N146" s="154">
        <v>0</v>
      </c>
      <c r="O146" s="154">
        <v>0</v>
      </c>
      <c r="P146" s="154">
        <v>0</v>
      </c>
      <c r="Q146" s="154">
        <v>0</v>
      </c>
      <c r="R146" s="154">
        <v>0</v>
      </c>
      <c r="S146" s="154">
        <v>0</v>
      </c>
      <c r="T146" s="154">
        <v>0</v>
      </c>
      <c r="U146" s="154">
        <v>50000</v>
      </c>
      <c r="V146" s="152">
        <f t="shared" si="32"/>
        <v>38925.155500000001</v>
      </c>
      <c r="W146" s="154">
        <v>0</v>
      </c>
      <c r="X146" s="154">
        <v>0</v>
      </c>
      <c r="Y146" s="154">
        <v>0</v>
      </c>
    </row>
    <row r="147" spans="1:25" ht="33" customHeight="1" x14ac:dyDescent="0.25">
      <c r="A147" s="141">
        <f t="shared" si="31"/>
        <v>81</v>
      </c>
      <c r="B147" s="141" t="s">
        <v>142</v>
      </c>
      <c r="C147" s="141" t="s">
        <v>433</v>
      </c>
      <c r="D147" s="143" t="s">
        <v>267</v>
      </c>
      <c r="E147" s="152">
        <f t="shared" si="30"/>
        <v>1907857.6555000001</v>
      </c>
      <c r="F147" s="154">
        <v>1818932.5</v>
      </c>
      <c r="G147" s="154">
        <v>0</v>
      </c>
      <c r="H147" s="153">
        <v>0</v>
      </c>
      <c r="I147" s="154">
        <v>0</v>
      </c>
      <c r="J147" s="154">
        <v>0</v>
      </c>
      <c r="K147" s="154">
        <v>0</v>
      </c>
      <c r="L147" s="141">
        <v>0</v>
      </c>
      <c r="M147" s="154">
        <v>0</v>
      </c>
      <c r="N147" s="154">
        <v>0</v>
      </c>
      <c r="O147" s="154">
        <v>0</v>
      </c>
      <c r="P147" s="154">
        <v>0</v>
      </c>
      <c r="Q147" s="154">
        <v>0</v>
      </c>
      <c r="R147" s="154">
        <v>0</v>
      </c>
      <c r="S147" s="154">
        <v>0</v>
      </c>
      <c r="T147" s="154">
        <v>0</v>
      </c>
      <c r="U147" s="154">
        <v>50000</v>
      </c>
      <c r="V147" s="152">
        <f t="shared" si="32"/>
        <v>38925.155500000001</v>
      </c>
      <c r="W147" s="154">
        <v>0</v>
      </c>
      <c r="X147" s="154">
        <v>0</v>
      </c>
      <c r="Y147" s="154">
        <v>0</v>
      </c>
    </row>
    <row r="148" spans="1:25" ht="33" customHeight="1" x14ac:dyDescent="0.25">
      <c r="A148" s="141">
        <f t="shared" si="31"/>
        <v>82</v>
      </c>
      <c r="B148" s="141" t="s">
        <v>142</v>
      </c>
      <c r="C148" s="141" t="s">
        <v>434</v>
      </c>
      <c r="D148" s="143" t="s">
        <v>267</v>
      </c>
      <c r="E148" s="152">
        <f t="shared" si="30"/>
        <v>1495987.8088</v>
      </c>
      <c r="F148" s="154">
        <v>0</v>
      </c>
      <c r="G148" s="153">
        <v>1415692</v>
      </c>
      <c r="H148" s="153">
        <v>0</v>
      </c>
      <c r="I148" s="154">
        <v>0</v>
      </c>
      <c r="J148" s="154">
        <v>0</v>
      </c>
      <c r="K148" s="154">
        <v>0</v>
      </c>
      <c r="L148" s="141">
        <v>0</v>
      </c>
      <c r="M148" s="154">
        <v>0</v>
      </c>
      <c r="N148" s="154">
        <v>0</v>
      </c>
      <c r="O148" s="154">
        <v>0</v>
      </c>
      <c r="P148" s="154">
        <v>0</v>
      </c>
      <c r="Q148" s="154">
        <v>0</v>
      </c>
      <c r="R148" s="154">
        <v>0</v>
      </c>
      <c r="S148" s="154">
        <v>0</v>
      </c>
      <c r="T148" s="154">
        <v>0</v>
      </c>
      <c r="U148" s="154">
        <v>50000</v>
      </c>
      <c r="V148" s="152">
        <f t="shared" si="32"/>
        <v>30295.808800000003</v>
      </c>
      <c r="W148" s="154">
        <v>0</v>
      </c>
      <c r="X148" s="154">
        <v>0</v>
      </c>
      <c r="Y148" s="154">
        <v>0</v>
      </c>
    </row>
    <row r="149" spans="1:25" ht="33" customHeight="1" x14ac:dyDescent="0.25">
      <c r="A149" s="141">
        <f t="shared" si="31"/>
        <v>83</v>
      </c>
      <c r="B149" s="141" t="s">
        <v>142</v>
      </c>
      <c r="C149" s="141" t="s">
        <v>435</v>
      </c>
      <c r="D149" s="143" t="s">
        <v>267</v>
      </c>
      <c r="E149" s="152">
        <f t="shared" si="30"/>
        <v>815522.95759999997</v>
      </c>
      <c r="F149" s="154">
        <v>0</v>
      </c>
      <c r="G149" s="153">
        <v>749484</v>
      </c>
      <c r="H149" s="153">
        <v>0</v>
      </c>
      <c r="I149" s="154">
        <v>0</v>
      </c>
      <c r="J149" s="154">
        <v>0</v>
      </c>
      <c r="K149" s="154">
        <v>0</v>
      </c>
      <c r="L149" s="141">
        <v>0</v>
      </c>
      <c r="M149" s="154">
        <v>0</v>
      </c>
      <c r="N149" s="154">
        <v>0</v>
      </c>
      <c r="O149" s="154">
        <v>0</v>
      </c>
      <c r="P149" s="154">
        <v>0</v>
      </c>
      <c r="Q149" s="154">
        <v>0</v>
      </c>
      <c r="R149" s="154">
        <v>0</v>
      </c>
      <c r="S149" s="154">
        <v>0</v>
      </c>
      <c r="T149" s="154">
        <v>0</v>
      </c>
      <c r="U149" s="154">
        <v>50000</v>
      </c>
      <c r="V149" s="152">
        <f t="shared" si="32"/>
        <v>16038.957600000002</v>
      </c>
      <c r="W149" s="154">
        <v>0</v>
      </c>
      <c r="X149" s="154">
        <v>0</v>
      </c>
      <c r="Y149" s="154">
        <v>0</v>
      </c>
    </row>
    <row r="150" spans="1:25" ht="33" customHeight="1" x14ac:dyDescent="0.25">
      <c r="A150" s="141">
        <f t="shared" si="31"/>
        <v>84</v>
      </c>
      <c r="B150" s="141" t="s">
        <v>149</v>
      </c>
      <c r="C150" s="141" t="s">
        <v>436</v>
      </c>
      <c r="D150" s="143" t="s">
        <v>267</v>
      </c>
      <c r="E150" s="152">
        <f t="shared" si="30"/>
        <v>7360385.3810399994</v>
      </c>
      <c r="F150" s="154">
        <v>0</v>
      </c>
      <c r="G150" s="154">
        <v>0</v>
      </c>
      <c r="H150" s="153">
        <v>0</v>
      </c>
      <c r="I150" s="154">
        <v>0</v>
      </c>
      <c r="J150" s="154">
        <v>0</v>
      </c>
      <c r="K150" s="154">
        <v>0</v>
      </c>
      <c r="L150" s="141">
        <v>0</v>
      </c>
      <c r="M150" s="154">
        <v>0</v>
      </c>
      <c r="N150" s="154">
        <v>1899763.5999999999</v>
      </c>
      <c r="O150" s="154">
        <v>0</v>
      </c>
      <c r="P150" s="154">
        <v>2250600</v>
      </c>
      <c r="Q150" s="154">
        <v>360000</v>
      </c>
      <c r="R150" s="154">
        <v>0</v>
      </c>
      <c r="S150" s="154">
        <v>2500000</v>
      </c>
      <c r="T150" s="154">
        <v>0</v>
      </c>
      <c r="U150" s="154">
        <v>200000</v>
      </c>
      <c r="V150" s="152">
        <f t="shared" si="32"/>
        <v>150021.78104</v>
      </c>
      <c r="W150" s="154">
        <v>0</v>
      </c>
      <c r="X150" s="154">
        <v>0</v>
      </c>
      <c r="Y150" s="154">
        <v>0</v>
      </c>
    </row>
    <row r="151" spans="1:25" ht="33" customHeight="1" x14ac:dyDescent="0.25">
      <c r="A151" s="141">
        <f t="shared" si="31"/>
        <v>85</v>
      </c>
      <c r="B151" s="141" t="s">
        <v>149</v>
      </c>
      <c r="C151" s="141" t="s">
        <v>439</v>
      </c>
      <c r="D151" s="143" t="s">
        <v>280</v>
      </c>
      <c r="E151" s="152">
        <f t="shared" si="30"/>
        <v>200000</v>
      </c>
      <c r="F151" s="154">
        <v>0</v>
      </c>
      <c r="G151" s="154">
        <v>0</v>
      </c>
      <c r="H151" s="153">
        <v>0</v>
      </c>
      <c r="I151" s="154">
        <v>0</v>
      </c>
      <c r="J151" s="154">
        <v>0</v>
      </c>
      <c r="K151" s="154">
        <v>0</v>
      </c>
      <c r="L151" s="141">
        <v>0</v>
      </c>
      <c r="M151" s="154">
        <v>0</v>
      </c>
      <c r="N151" s="154">
        <v>0</v>
      </c>
      <c r="O151" s="154">
        <v>0</v>
      </c>
      <c r="P151" s="154">
        <v>0</v>
      </c>
      <c r="Q151" s="154">
        <v>0</v>
      </c>
      <c r="R151" s="154">
        <v>0</v>
      </c>
      <c r="S151" s="154">
        <v>0</v>
      </c>
      <c r="T151" s="154">
        <v>0</v>
      </c>
      <c r="U151" s="154">
        <v>0</v>
      </c>
      <c r="V151" s="152">
        <f t="shared" si="32"/>
        <v>0</v>
      </c>
      <c r="W151" s="154">
        <v>200000</v>
      </c>
      <c r="X151" s="154">
        <v>0</v>
      </c>
      <c r="Y151" s="154">
        <v>0</v>
      </c>
    </row>
    <row r="152" spans="1:25" ht="33" customHeight="1" x14ac:dyDescent="0.25">
      <c r="A152" s="141">
        <f t="shared" si="31"/>
        <v>86</v>
      </c>
      <c r="B152" s="141" t="s">
        <v>149</v>
      </c>
      <c r="C152" s="141" t="s">
        <v>440</v>
      </c>
      <c r="D152" s="143" t="s">
        <v>267</v>
      </c>
      <c r="E152" s="152">
        <f t="shared" si="30"/>
        <v>200000</v>
      </c>
      <c r="F152" s="154">
        <v>0</v>
      </c>
      <c r="G152" s="154">
        <v>0</v>
      </c>
      <c r="H152" s="153">
        <v>0</v>
      </c>
      <c r="I152" s="154">
        <v>0</v>
      </c>
      <c r="J152" s="154">
        <v>0</v>
      </c>
      <c r="K152" s="154">
        <v>0</v>
      </c>
      <c r="L152" s="141">
        <v>0</v>
      </c>
      <c r="M152" s="154">
        <v>0</v>
      </c>
      <c r="N152" s="154">
        <v>0</v>
      </c>
      <c r="O152" s="154">
        <v>0</v>
      </c>
      <c r="P152" s="154">
        <v>0</v>
      </c>
      <c r="Q152" s="154">
        <v>0</v>
      </c>
      <c r="R152" s="154">
        <v>0</v>
      </c>
      <c r="S152" s="154">
        <v>0</v>
      </c>
      <c r="T152" s="154">
        <v>0</v>
      </c>
      <c r="U152" s="154">
        <v>0</v>
      </c>
      <c r="V152" s="152">
        <f t="shared" si="32"/>
        <v>0</v>
      </c>
      <c r="W152" s="154">
        <v>200000</v>
      </c>
      <c r="X152" s="154">
        <v>0</v>
      </c>
      <c r="Y152" s="154">
        <v>0</v>
      </c>
    </row>
    <row r="153" spans="1:25" ht="33" customHeight="1" x14ac:dyDescent="0.25">
      <c r="A153" s="141">
        <f t="shared" si="31"/>
        <v>87</v>
      </c>
      <c r="B153" s="141" t="s">
        <v>142</v>
      </c>
      <c r="C153" s="141" t="s">
        <v>441</v>
      </c>
      <c r="D153" s="143" t="s">
        <v>267</v>
      </c>
      <c r="E153" s="152">
        <f t="shared" si="30"/>
        <v>200000</v>
      </c>
      <c r="F153" s="154">
        <v>0</v>
      </c>
      <c r="G153" s="154">
        <v>0</v>
      </c>
      <c r="H153" s="153">
        <v>0</v>
      </c>
      <c r="I153" s="154">
        <v>0</v>
      </c>
      <c r="J153" s="154">
        <v>0</v>
      </c>
      <c r="K153" s="154">
        <v>0</v>
      </c>
      <c r="L153" s="141">
        <v>0</v>
      </c>
      <c r="M153" s="154">
        <v>0</v>
      </c>
      <c r="N153" s="154">
        <v>0</v>
      </c>
      <c r="O153" s="154">
        <v>0</v>
      </c>
      <c r="P153" s="154">
        <v>0</v>
      </c>
      <c r="Q153" s="154">
        <v>0</v>
      </c>
      <c r="R153" s="154">
        <v>0</v>
      </c>
      <c r="S153" s="154">
        <v>0</v>
      </c>
      <c r="T153" s="154">
        <v>0</v>
      </c>
      <c r="U153" s="154">
        <v>0</v>
      </c>
      <c r="V153" s="152">
        <f t="shared" si="32"/>
        <v>0</v>
      </c>
      <c r="W153" s="154">
        <v>200000</v>
      </c>
      <c r="X153" s="154">
        <v>0</v>
      </c>
      <c r="Y153" s="154">
        <v>0</v>
      </c>
    </row>
    <row r="154" spans="1:25" ht="33" customHeight="1" x14ac:dyDescent="0.25">
      <c r="A154" s="141">
        <f t="shared" si="31"/>
        <v>88</v>
      </c>
      <c r="B154" s="141" t="s">
        <v>159</v>
      </c>
      <c r="C154" s="141" t="s">
        <v>442</v>
      </c>
      <c r="D154" s="143" t="s">
        <v>267</v>
      </c>
      <c r="E154" s="152">
        <f t="shared" si="30"/>
        <v>19775405.1624</v>
      </c>
      <c r="F154" s="154">
        <v>0</v>
      </c>
      <c r="G154" s="154">
        <v>0</v>
      </c>
      <c r="H154" s="153">
        <v>0</v>
      </c>
      <c r="I154" s="154">
        <v>0</v>
      </c>
      <c r="J154" s="154">
        <v>0</v>
      </c>
      <c r="K154" s="154">
        <v>453946</v>
      </c>
      <c r="L154" s="141">
        <v>0</v>
      </c>
      <c r="M154" s="154">
        <v>0</v>
      </c>
      <c r="N154" s="154">
        <v>6784870</v>
      </c>
      <c r="O154" s="154">
        <v>0</v>
      </c>
      <c r="P154" s="154">
        <v>8377500</v>
      </c>
      <c r="Q154" s="154">
        <v>0</v>
      </c>
      <c r="R154" s="154">
        <v>1000000</v>
      </c>
      <c r="S154" s="154">
        <v>2500000</v>
      </c>
      <c r="T154" s="154">
        <v>0</v>
      </c>
      <c r="U154" s="154">
        <v>250000</v>
      </c>
      <c r="V154" s="152">
        <f t="shared" si="32"/>
        <v>409089.16240000003</v>
      </c>
      <c r="W154" s="154">
        <v>0</v>
      </c>
      <c r="X154" s="154">
        <v>0</v>
      </c>
      <c r="Y154" s="154">
        <v>0</v>
      </c>
    </row>
    <row r="155" spans="1:25" ht="33" customHeight="1" x14ac:dyDescent="0.25">
      <c r="A155" s="141">
        <f t="shared" si="31"/>
        <v>89</v>
      </c>
      <c r="B155" s="141" t="s">
        <v>159</v>
      </c>
      <c r="C155" s="141" t="s">
        <v>443</v>
      </c>
      <c r="D155" s="143" t="s">
        <v>267</v>
      </c>
      <c r="E155" s="152">
        <f t="shared" si="30"/>
        <v>16658244.718</v>
      </c>
      <c r="F155" s="154">
        <v>0</v>
      </c>
      <c r="G155" s="154">
        <v>0</v>
      </c>
      <c r="H155" s="153">
        <v>0</v>
      </c>
      <c r="I155" s="154">
        <v>0</v>
      </c>
      <c r="J155" s="154">
        <v>0</v>
      </c>
      <c r="K155" s="154">
        <v>0</v>
      </c>
      <c r="L155" s="141">
        <v>0</v>
      </c>
      <c r="M155" s="154">
        <v>0</v>
      </c>
      <c r="N155" s="154">
        <v>6784870</v>
      </c>
      <c r="O155" s="154">
        <v>0</v>
      </c>
      <c r="P155" s="154">
        <v>8377500</v>
      </c>
      <c r="Q155" s="154">
        <v>0</v>
      </c>
      <c r="R155" s="154">
        <v>1000000</v>
      </c>
      <c r="S155" s="154">
        <v>0</v>
      </c>
      <c r="T155" s="154">
        <v>0</v>
      </c>
      <c r="U155" s="154">
        <v>150000</v>
      </c>
      <c r="V155" s="152">
        <f t="shared" si="32"/>
        <v>345874.71800000005</v>
      </c>
      <c r="W155" s="154">
        <v>0</v>
      </c>
      <c r="X155" s="154">
        <v>0</v>
      </c>
      <c r="Y155" s="154">
        <v>0</v>
      </c>
    </row>
    <row r="156" spans="1:25" ht="33" customHeight="1" x14ac:dyDescent="0.25">
      <c r="A156" s="141">
        <f t="shared" ref="A156:A187" si="33">A155+1</f>
        <v>90</v>
      </c>
      <c r="B156" s="141" t="s">
        <v>139</v>
      </c>
      <c r="C156" s="141" t="s">
        <v>444</v>
      </c>
      <c r="D156" s="143" t="s">
        <v>267</v>
      </c>
      <c r="E156" s="152">
        <f t="shared" si="30"/>
        <v>3529812.6</v>
      </c>
      <c r="F156" s="154">
        <v>0</v>
      </c>
      <c r="G156" s="154">
        <v>0</v>
      </c>
      <c r="H156" s="153">
        <v>0</v>
      </c>
      <c r="I156" s="154">
        <v>0</v>
      </c>
      <c r="J156" s="154">
        <v>0</v>
      </c>
      <c r="K156" s="154">
        <v>0</v>
      </c>
      <c r="L156" s="141">
        <v>1</v>
      </c>
      <c r="M156" s="154">
        <f>3309000*L156</f>
        <v>3309000</v>
      </c>
      <c r="N156" s="154">
        <v>0</v>
      </c>
      <c r="O156" s="154">
        <v>0</v>
      </c>
      <c r="P156" s="154">
        <v>0</v>
      </c>
      <c r="Q156" s="154">
        <v>0</v>
      </c>
      <c r="R156" s="154">
        <v>0</v>
      </c>
      <c r="S156" s="154">
        <v>0</v>
      </c>
      <c r="T156" s="154">
        <v>0</v>
      </c>
      <c r="U156" s="154">
        <v>150000</v>
      </c>
      <c r="V156" s="152">
        <f t="shared" si="32"/>
        <v>70812.600000000006</v>
      </c>
      <c r="W156" s="154">
        <v>0</v>
      </c>
      <c r="X156" s="154">
        <v>0</v>
      </c>
      <c r="Y156" s="154">
        <v>0</v>
      </c>
    </row>
    <row r="157" spans="1:25" ht="33" customHeight="1" x14ac:dyDescent="0.25">
      <c r="A157" s="141">
        <f t="shared" si="33"/>
        <v>91</v>
      </c>
      <c r="B157" s="141" t="s">
        <v>139</v>
      </c>
      <c r="C157" s="141" t="s">
        <v>446</v>
      </c>
      <c r="D157" s="143" t="s">
        <v>267</v>
      </c>
      <c r="E157" s="152">
        <f t="shared" si="30"/>
        <v>8054226.4817899996</v>
      </c>
      <c r="F157" s="154">
        <v>0</v>
      </c>
      <c r="G157" s="154">
        <v>0</v>
      </c>
      <c r="H157" s="153">
        <v>0</v>
      </c>
      <c r="I157" s="154">
        <v>0</v>
      </c>
      <c r="J157" s="154">
        <v>0</v>
      </c>
      <c r="K157" s="154">
        <v>0</v>
      </c>
      <c r="L157" s="141">
        <v>0</v>
      </c>
      <c r="M157" s="154">
        <v>0</v>
      </c>
      <c r="N157" s="154">
        <v>7836524.8499999996</v>
      </c>
      <c r="O157" s="154">
        <v>0</v>
      </c>
      <c r="P157" s="154">
        <v>0</v>
      </c>
      <c r="Q157" s="154">
        <v>0</v>
      </c>
      <c r="R157" s="154">
        <v>0</v>
      </c>
      <c r="S157" s="154">
        <v>0</v>
      </c>
      <c r="T157" s="154">
        <v>0</v>
      </c>
      <c r="U157" s="154">
        <v>50000</v>
      </c>
      <c r="V157" s="152">
        <f t="shared" si="32"/>
        <v>167701.63179000001</v>
      </c>
      <c r="W157" s="154">
        <v>0</v>
      </c>
      <c r="X157" s="154">
        <v>0</v>
      </c>
      <c r="Y157" s="154">
        <v>0</v>
      </c>
    </row>
    <row r="158" spans="1:25" ht="33" customHeight="1" x14ac:dyDescent="0.25">
      <c r="A158" s="141">
        <f t="shared" si="33"/>
        <v>92</v>
      </c>
      <c r="B158" s="141" t="s">
        <v>149</v>
      </c>
      <c r="C158" s="141" t="s">
        <v>447</v>
      </c>
      <c r="D158" s="143" t="s">
        <v>267</v>
      </c>
      <c r="E158" s="152">
        <f t="shared" si="30"/>
        <v>200000</v>
      </c>
      <c r="F158" s="154">
        <v>0</v>
      </c>
      <c r="G158" s="154">
        <v>0</v>
      </c>
      <c r="H158" s="153">
        <v>0</v>
      </c>
      <c r="I158" s="154">
        <v>0</v>
      </c>
      <c r="J158" s="154">
        <v>0</v>
      </c>
      <c r="K158" s="154">
        <v>0</v>
      </c>
      <c r="L158" s="141">
        <v>0</v>
      </c>
      <c r="M158" s="154">
        <v>0</v>
      </c>
      <c r="N158" s="154">
        <v>0</v>
      </c>
      <c r="O158" s="154">
        <v>0</v>
      </c>
      <c r="P158" s="154">
        <v>0</v>
      </c>
      <c r="Q158" s="154">
        <v>0</v>
      </c>
      <c r="R158" s="154">
        <v>0</v>
      </c>
      <c r="S158" s="154">
        <v>0</v>
      </c>
      <c r="T158" s="154">
        <v>0</v>
      </c>
      <c r="U158" s="154">
        <v>0</v>
      </c>
      <c r="V158" s="152">
        <f t="shared" si="32"/>
        <v>0</v>
      </c>
      <c r="W158" s="154">
        <v>200000</v>
      </c>
      <c r="X158" s="154">
        <v>0</v>
      </c>
      <c r="Y158" s="154">
        <v>0</v>
      </c>
    </row>
    <row r="159" spans="1:25" ht="33" customHeight="1" x14ac:dyDescent="0.25">
      <c r="A159" s="141">
        <f t="shared" si="33"/>
        <v>93</v>
      </c>
      <c r="B159" s="141" t="s">
        <v>159</v>
      </c>
      <c r="C159" s="141" t="s">
        <v>448</v>
      </c>
      <c r="D159" s="143" t="s">
        <v>267</v>
      </c>
      <c r="E159" s="152">
        <f t="shared" si="30"/>
        <v>9196363.9335600007</v>
      </c>
      <c r="F159" s="154">
        <v>0</v>
      </c>
      <c r="G159" s="154">
        <v>0</v>
      </c>
      <c r="H159" s="153">
        <v>0</v>
      </c>
      <c r="I159" s="154">
        <v>0</v>
      </c>
      <c r="J159" s="154">
        <v>0</v>
      </c>
      <c r="K159" s="154">
        <v>0</v>
      </c>
      <c r="L159" s="141">
        <v>0</v>
      </c>
      <c r="M159" s="154">
        <v>0</v>
      </c>
      <c r="N159" s="154">
        <v>2849645.4</v>
      </c>
      <c r="O159" s="154">
        <v>0</v>
      </c>
      <c r="P159" s="154">
        <v>2738230</v>
      </c>
      <c r="Q159" s="154">
        <v>720000</v>
      </c>
      <c r="R159" s="154">
        <v>0</v>
      </c>
      <c r="S159" s="154">
        <v>2500000</v>
      </c>
      <c r="T159" s="154">
        <v>0</v>
      </c>
      <c r="U159" s="154">
        <v>200000</v>
      </c>
      <c r="V159" s="152">
        <f t="shared" si="32"/>
        <v>188488.53356000004</v>
      </c>
      <c r="W159" s="154">
        <v>0</v>
      </c>
      <c r="X159" s="154">
        <v>0</v>
      </c>
      <c r="Y159" s="154">
        <v>0</v>
      </c>
    </row>
    <row r="160" spans="1:25" ht="33" customHeight="1" x14ac:dyDescent="0.25">
      <c r="A160" s="141">
        <f t="shared" si="33"/>
        <v>94</v>
      </c>
      <c r="B160" s="141" t="s">
        <v>149</v>
      </c>
      <c r="C160" s="141" t="s">
        <v>450</v>
      </c>
      <c r="D160" s="143" t="s">
        <v>267</v>
      </c>
      <c r="E160" s="152">
        <f t="shared" si="30"/>
        <v>200000</v>
      </c>
      <c r="F160" s="154">
        <v>0</v>
      </c>
      <c r="G160" s="154">
        <v>0</v>
      </c>
      <c r="H160" s="153">
        <v>0</v>
      </c>
      <c r="I160" s="154">
        <v>0</v>
      </c>
      <c r="J160" s="154">
        <v>0</v>
      </c>
      <c r="K160" s="154">
        <v>0</v>
      </c>
      <c r="L160" s="141">
        <v>0</v>
      </c>
      <c r="M160" s="154">
        <v>0</v>
      </c>
      <c r="N160" s="154">
        <v>0</v>
      </c>
      <c r="O160" s="154">
        <v>0</v>
      </c>
      <c r="P160" s="154">
        <v>0</v>
      </c>
      <c r="Q160" s="154">
        <v>0</v>
      </c>
      <c r="R160" s="154">
        <v>0</v>
      </c>
      <c r="S160" s="154">
        <v>0</v>
      </c>
      <c r="T160" s="154">
        <v>0</v>
      </c>
      <c r="U160" s="154">
        <v>0</v>
      </c>
      <c r="V160" s="152">
        <f t="shared" si="32"/>
        <v>0</v>
      </c>
      <c r="W160" s="154">
        <v>200000</v>
      </c>
      <c r="X160" s="154">
        <v>0</v>
      </c>
      <c r="Y160" s="154">
        <v>0</v>
      </c>
    </row>
    <row r="161" spans="1:25" ht="33" customHeight="1" x14ac:dyDescent="0.25">
      <c r="A161" s="141">
        <f t="shared" si="33"/>
        <v>95</v>
      </c>
      <c r="B161" s="141" t="s">
        <v>149</v>
      </c>
      <c r="C161" s="141" t="s">
        <v>451</v>
      </c>
      <c r="D161" s="143" t="s">
        <v>267</v>
      </c>
      <c r="E161" s="152">
        <f t="shared" si="30"/>
        <v>200000</v>
      </c>
      <c r="F161" s="154">
        <v>0</v>
      </c>
      <c r="G161" s="154">
        <v>0</v>
      </c>
      <c r="H161" s="153">
        <v>0</v>
      </c>
      <c r="I161" s="154">
        <v>0</v>
      </c>
      <c r="J161" s="154">
        <v>0</v>
      </c>
      <c r="K161" s="154">
        <v>0</v>
      </c>
      <c r="L161" s="141">
        <v>0</v>
      </c>
      <c r="M161" s="154">
        <v>0</v>
      </c>
      <c r="N161" s="154">
        <v>0</v>
      </c>
      <c r="O161" s="154">
        <v>0</v>
      </c>
      <c r="P161" s="154">
        <v>0</v>
      </c>
      <c r="Q161" s="154">
        <v>0</v>
      </c>
      <c r="R161" s="154">
        <v>0</v>
      </c>
      <c r="S161" s="154">
        <v>0</v>
      </c>
      <c r="T161" s="154">
        <v>0</v>
      </c>
      <c r="U161" s="154">
        <v>0</v>
      </c>
      <c r="V161" s="152">
        <f t="shared" si="32"/>
        <v>0</v>
      </c>
      <c r="W161" s="154">
        <v>200000</v>
      </c>
      <c r="X161" s="154">
        <v>0</v>
      </c>
      <c r="Y161" s="154">
        <v>0</v>
      </c>
    </row>
    <row r="162" spans="1:25" ht="33" customHeight="1" x14ac:dyDescent="0.25">
      <c r="A162" s="141">
        <f t="shared" si="33"/>
        <v>96</v>
      </c>
      <c r="B162" s="141" t="s">
        <v>149</v>
      </c>
      <c r="C162" s="141" t="s">
        <v>452</v>
      </c>
      <c r="D162" s="143" t="s">
        <v>267</v>
      </c>
      <c r="E162" s="152">
        <f t="shared" si="30"/>
        <v>3529812.6</v>
      </c>
      <c r="F162" s="154">
        <v>0</v>
      </c>
      <c r="G162" s="154">
        <v>0</v>
      </c>
      <c r="H162" s="153">
        <v>0</v>
      </c>
      <c r="I162" s="154">
        <v>0</v>
      </c>
      <c r="J162" s="154">
        <v>0</v>
      </c>
      <c r="K162" s="154">
        <v>0</v>
      </c>
      <c r="L162" s="141">
        <v>1</v>
      </c>
      <c r="M162" s="154">
        <f>3309000*L162</f>
        <v>3309000</v>
      </c>
      <c r="N162" s="154">
        <v>0</v>
      </c>
      <c r="O162" s="154">
        <v>0</v>
      </c>
      <c r="P162" s="154">
        <v>0</v>
      </c>
      <c r="Q162" s="154">
        <v>0</v>
      </c>
      <c r="R162" s="154">
        <v>0</v>
      </c>
      <c r="S162" s="154">
        <v>0</v>
      </c>
      <c r="T162" s="154">
        <v>0</v>
      </c>
      <c r="U162" s="154">
        <v>150000</v>
      </c>
      <c r="V162" s="152">
        <f t="shared" si="32"/>
        <v>70812.600000000006</v>
      </c>
      <c r="W162" s="154">
        <v>0</v>
      </c>
      <c r="X162" s="154">
        <v>0</v>
      </c>
      <c r="Y162" s="154">
        <v>0</v>
      </c>
    </row>
    <row r="163" spans="1:25" ht="33" customHeight="1" x14ac:dyDescent="0.25">
      <c r="A163" s="141">
        <f t="shared" si="33"/>
        <v>97</v>
      </c>
      <c r="B163" s="141" t="s">
        <v>139</v>
      </c>
      <c r="C163" s="141" t="s">
        <v>454</v>
      </c>
      <c r="D163" s="143" t="s">
        <v>280</v>
      </c>
      <c r="E163" s="152">
        <f t="shared" si="30"/>
        <v>200000</v>
      </c>
      <c r="F163" s="154">
        <v>0</v>
      </c>
      <c r="G163" s="154">
        <v>0</v>
      </c>
      <c r="H163" s="153">
        <v>0</v>
      </c>
      <c r="I163" s="154">
        <v>0</v>
      </c>
      <c r="J163" s="154">
        <v>0</v>
      </c>
      <c r="K163" s="154">
        <v>0</v>
      </c>
      <c r="L163" s="141">
        <v>0</v>
      </c>
      <c r="M163" s="154">
        <v>0</v>
      </c>
      <c r="N163" s="154">
        <v>0</v>
      </c>
      <c r="O163" s="154">
        <v>0</v>
      </c>
      <c r="P163" s="154">
        <v>0</v>
      </c>
      <c r="Q163" s="154">
        <v>0</v>
      </c>
      <c r="R163" s="154">
        <v>0</v>
      </c>
      <c r="S163" s="154">
        <v>0</v>
      </c>
      <c r="T163" s="154">
        <v>0</v>
      </c>
      <c r="U163" s="154">
        <v>0</v>
      </c>
      <c r="V163" s="152">
        <f t="shared" si="32"/>
        <v>0</v>
      </c>
      <c r="W163" s="154">
        <v>200000</v>
      </c>
      <c r="X163" s="154">
        <v>0</v>
      </c>
      <c r="Y163" s="154">
        <v>0</v>
      </c>
    </row>
    <row r="164" spans="1:25" ht="33" customHeight="1" x14ac:dyDescent="0.25">
      <c r="A164" s="141">
        <f t="shared" si="33"/>
        <v>98</v>
      </c>
      <c r="B164" s="141" t="s">
        <v>139</v>
      </c>
      <c r="C164" s="141" t="s">
        <v>455</v>
      </c>
      <c r="D164" s="143" t="s">
        <v>280</v>
      </c>
      <c r="E164" s="152">
        <f t="shared" si="30"/>
        <v>1155755.3832</v>
      </c>
      <c r="F164" s="154">
        <v>0</v>
      </c>
      <c r="G164" s="153">
        <v>1082588</v>
      </c>
      <c r="H164" s="153">
        <v>0</v>
      </c>
      <c r="I164" s="154">
        <v>0</v>
      </c>
      <c r="J164" s="154">
        <v>0</v>
      </c>
      <c r="K164" s="154">
        <v>0</v>
      </c>
      <c r="L164" s="141">
        <v>0</v>
      </c>
      <c r="M164" s="154">
        <v>0</v>
      </c>
      <c r="N164" s="154">
        <v>0</v>
      </c>
      <c r="O164" s="154">
        <v>0</v>
      </c>
      <c r="P164" s="154">
        <v>0</v>
      </c>
      <c r="Q164" s="154">
        <v>0</v>
      </c>
      <c r="R164" s="154">
        <v>0</v>
      </c>
      <c r="S164" s="154">
        <v>0</v>
      </c>
      <c r="T164" s="154">
        <v>0</v>
      </c>
      <c r="U164" s="154">
        <v>50000</v>
      </c>
      <c r="V164" s="152">
        <f t="shared" si="32"/>
        <v>23167.383200000004</v>
      </c>
      <c r="W164" s="154">
        <v>0</v>
      </c>
      <c r="X164" s="154">
        <v>0</v>
      </c>
      <c r="Y164" s="154">
        <v>0</v>
      </c>
    </row>
    <row r="165" spans="1:25" ht="33" customHeight="1" x14ac:dyDescent="0.25">
      <c r="A165" s="141">
        <f t="shared" si="33"/>
        <v>99</v>
      </c>
      <c r="B165" s="141" t="s">
        <v>142</v>
      </c>
      <c r="C165" s="141" t="s">
        <v>456</v>
      </c>
      <c r="D165" s="143" t="s">
        <v>267</v>
      </c>
      <c r="E165" s="152">
        <f t="shared" si="30"/>
        <v>200000</v>
      </c>
      <c r="F165" s="154">
        <v>0</v>
      </c>
      <c r="G165" s="154">
        <v>0</v>
      </c>
      <c r="H165" s="153">
        <v>0</v>
      </c>
      <c r="I165" s="154">
        <v>0</v>
      </c>
      <c r="J165" s="154">
        <v>0</v>
      </c>
      <c r="K165" s="154">
        <v>0</v>
      </c>
      <c r="L165" s="141">
        <v>0</v>
      </c>
      <c r="M165" s="154">
        <v>0</v>
      </c>
      <c r="N165" s="154">
        <v>0</v>
      </c>
      <c r="O165" s="154">
        <v>0</v>
      </c>
      <c r="P165" s="154">
        <v>0</v>
      </c>
      <c r="Q165" s="154">
        <v>0</v>
      </c>
      <c r="R165" s="154">
        <v>0</v>
      </c>
      <c r="S165" s="154">
        <v>0</v>
      </c>
      <c r="T165" s="154">
        <v>0</v>
      </c>
      <c r="U165" s="154">
        <v>0</v>
      </c>
      <c r="V165" s="152">
        <f t="shared" si="32"/>
        <v>0</v>
      </c>
      <c r="W165" s="154">
        <v>200000</v>
      </c>
      <c r="X165" s="154">
        <v>0</v>
      </c>
      <c r="Y165" s="154">
        <v>0</v>
      </c>
    </row>
    <row r="166" spans="1:25" ht="33" customHeight="1" x14ac:dyDescent="0.25">
      <c r="A166" s="141">
        <f t="shared" si="33"/>
        <v>100</v>
      </c>
      <c r="B166" s="141" t="s">
        <v>149</v>
      </c>
      <c r="C166" s="141" t="s">
        <v>457</v>
      </c>
      <c r="D166" s="143" t="s">
        <v>267</v>
      </c>
      <c r="E166" s="152">
        <f t="shared" si="30"/>
        <v>1325871.5959999999</v>
      </c>
      <c r="F166" s="154">
        <v>0</v>
      </c>
      <c r="G166" s="153">
        <v>1249140</v>
      </c>
      <c r="H166" s="153">
        <v>0</v>
      </c>
      <c r="I166" s="154">
        <v>0</v>
      </c>
      <c r="J166" s="154">
        <v>0</v>
      </c>
      <c r="K166" s="154">
        <v>0</v>
      </c>
      <c r="L166" s="141">
        <v>0</v>
      </c>
      <c r="M166" s="154">
        <v>0</v>
      </c>
      <c r="N166" s="154">
        <v>0</v>
      </c>
      <c r="O166" s="154">
        <v>0</v>
      </c>
      <c r="P166" s="154">
        <v>0</v>
      </c>
      <c r="Q166" s="154">
        <v>0</v>
      </c>
      <c r="R166" s="154">
        <v>0</v>
      </c>
      <c r="S166" s="154">
        <v>0</v>
      </c>
      <c r="T166" s="154">
        <v>0</v>
      </c>
      <c r="U166" s="154">
        <v>50000</v>
      </c>
      <c r="V166" s="152">
        <f t="shared" si="32"/>
        <v>26731.596000000001</v>
      </c>
      <c r="W166" s="154">
        <v>0</v>
      </c>
      <c r="X166" s="154">
        <v>0</v>
      </c>
      <c r="Y166" s="154">
        <v>0</v>
      </c>
    </row>
    <row r="167" spans="1:25" ht="33" customHeight="1" x14ac:dyDescent="0.25">
      <c r="A167" s="141">
        <f t="shared" si="33"/>
        <v>101</v>
      </c>
      <c r="B167" s="141" t="s">
        <v>149</v>
      </c>
      <c r="C167" s="141" t="s">
        <v>458</v>
      </c>
      <c r="D167" s="143" t="s">
        <v>267</v>
      </c>
      <c r="E167" s="152">
        <f t="shared" si="30"/>
        <v>1325871.5959999999</v>
      </c>
      <c r="F167" s="154">
        <v>0</v>
      </c>
      <c r="G167" s="153">
        <v>1249140</v>
      </c>
      <c r="H167" s="153">
        <v>0</v>
      </c>
      <c r="I167" s="154">
        <v>0</v>
      </c>
      <c r="J167" s="154">
        <v>0</v>
      </c>
      <c r="K167" s="154">
        <v>0</v>
      </c>
      <c r="L167" s="141">
        <v>0</v>
      </c>
      <c r="M167" s="154">
        <v>0</v>
      </c>
      <c r="N167" s="154">
        <v>0</v>
      </c>
      <c r="O167" s="154">
        <v>0</v>
      </c>
      <c r="P167" s="154">
        <v>0</v>
      </c>
      <c r="Q167" s="154">
        <v>0</v>
      </c>
      <c r="R167" s="154">
        <v>0</v>
      </c>
      <c r="S167" s="154">
        <v>0</v>
      </c>
      <c r="T167" s="154">
        <v>0</v>
      </c>
      <c r="U167" s="154">
        <v>50000</v>
      </c>
      <c r="V167" s="152">
        <f t="shared" si="32"/>
        <v>26731.596000000001</v>
      </c>
      <c r="W167" s="154">
        <v>0</v>
      </c>
      <c r="X167" s="154">
        <v>0</v>
      </c>
      <c r="Y167" s="154">
        <v>0</v>
      </c>
    </row>
    <row r="168" spans="1:25" ht="33" customHeight="1" x14ac:dyDescent="0.25">
      <c r="A168" s="141">
        <f t="shared" si="33"/>
        <v>102</v>
      </c>
      <c r="B168" s="141" t="s">
        <v>146</v>
      </c>
      <c r="C168" s="141" t="s">
        <v>459</v>
      </c>
      <c r="D168" s="98" t="s">
        <v>280</v>
      </c>
      <c r="E168" s="152">
        <f t="shared" si="30"/>
        <v>200000</v>
      </c>
      <c r="F168" s="154">
        <v>0</v>
      </c>
      <c r="G168" s="154">
        <v>0</v>
      </c>
      <c r="H168" s="153">
        <v>0</v>
      </c>
      <c r="I168" s="154">
        <v>0</v>
      </c>
      <c r="J168" s="154">
        <v>0</v>
      </c>
      <c r="K168" s="154">
        <v>0</v>
      </c>
      <c r="L168" s="141">
        <v>0</v>
      </c>
      <c r="M168" s="154">
        <v>0</v>
      </c>
      <c r="N168" s="154">
        <v>0</v>
      </c>
      <c r="O168" s="154">
        <v>0</v>
      </c>
      <c r="P168" s="154">
        <v>0</v>
      </c>
      <c r="Q168" s="154">
        <v>0</v>
      </c>
      <c r="R168" s="154">
        <v>0</v>
      </c>
      <c r="S168" s="154">
        <v>0</v>
      </c>
      <c r="T168" s="154">
        <v>0</v>
      </c>
      <c r="U168" s="154">
        <v>0</v>
      </c>
      <c r="V168" s="152">
        <f t="shared" si="32"/>
        <v>0</v>
      </c>
      <c r="W168" s="154">
        <v>200000</v>
      </c>
      <c r="X168" s="154">
        <v>0</v>
      </c>
      <c r="Y168" s="154">
        <v>0</v>
      </c>
    </row>
    <row r="169" spans="1:25" ht="33" customHeight="1" x14ac:dyDescent="0.25">
      <c r="A169" s="141">
        <f t="shared" si="33"/>
        <v>103</v>
      </c>
      <c r="B169" s="141" t="s">
        <v>142</v>
      </c>
      <c r="C169" s="141" t="s">
        <v>460</v>
      </c>
      <c r="D169" s="98" t="s">
        <v>280</v>
      </c>
      <c r="E169" s="152">
        <f t="shared" si="30"/>
        <v>200000</v>
      </c>
      <c r="F169" s="154">
        <v>0</v>
      </c>
      <c r="G169" s="154">
        <v>0</v>
      </c>
      <c r="H169" s="153">
        <v>0</v>
      </c>
      <c r="I169" s="154">
        <v>0</v>
      </c>
      <c r="J169" s="154">
        <v>0</v>
      </c>
      <c r="K169" s="154">
        <v>0</v>
      </c>
      <c r="L169" s="141">
        <v>0</v>
      </c>
      <c r="M169" s="154">
        <v>0</v>
      </c>
      <c r="N169" s="154">
        <v>0</v>
      </c>
      <c r="O169" s="154">
        <v>0</v>
      </c>
      <c r="P169" s="154">
        <v>0</v>
      </c>
      <c r="Q169" s="154">
        <v>0</v>
      </c>
      <c r="R169" s="154">
        <v>0</v>
      </c>
      <c r="S169" s="154">
        <v>0</v>
      </c>
      <c r="T169" s="154">
        <v>0</v>
      </c>
      <c r="U169" s="154">
        <v>0</v>
      </c>
      <c r="V169" s="152">
        <f t="shared" si="32"/>
        <v>0</v>
      </c>
      <c r="W169" s="154">
        <v>200000</v>
      </c>
      <c r="X169" s="154">
        <v>0</v>
      </c>
      <c r="Y169" s="154">
        <v>0</v>
      </c>
    </row>
    <row r="170" spans="1:25" ht="33" customHeight="1" x14ac:dyDescent="0.25">
      <c r="A170" s="141">
        <f t="shared" si="33"/>
        <v>104</v>
      </c>
      <c r="B170" s="141" t="s">
        <v>159</v>
      </c>
      <c r="C170" s="141" t="s">
        <v>461</v>
      </c>
      <c r="D170" s="143" t="s">
        <v>267</v>
      </c>
      <c r="E170" s="152">
        <f t="shared" si="30"/>
        <v>135058.10639999999</v>
      </c>
      <c r="F170" s="154">
        <v>0</v>
      </c>
      <c r="G170" s="153">
        <v>83276</v>
      </c>
      <c r="H170" s="153">
        <v>0</v>
      </c>
      <c r="I170" s="154">
        <v>0</v>
      </c>
      <c r="J170" s="154">
        <v>0</v>
      </c>
      <c r="K170" s="154">
        <v>0</v>
      </c>
      <c r="L170" s="141">
        <v>0</v>
      </c>
      <c r="M170" s="154">
        <v>0</v>
      </c>
      <c r="N170" s="154">
        <v>0</v>
      </c>
      <c r="O170" s="154">
        <v>0</v>
      </c>
      <c r="P170" s="154">
        <v>0</v>
      </c>
      <c r="Q170" s="154">
        <v>0</v>
      </c>
      <c r="R170" s="154">
        <v>0</v>
      </c>
      <c r="S170" s="154">
        <v>0</v>
      </c>
      <c r="T170" s="154">
        <v>0</v>
      </c>
      <c r="U170" s="154">
        <v>50000</v>
      </c>
      <c r="V170" s="152">
        <f t="shared" si="32"/>
        <v>1782.1064000000001</v>
      </c>
      <c r="W170" s="154">
        <v>0</v>
      </c>
      <c r="X170" s="154">
        <v>0</v>
      </c>
      <c r="Y170" s="154">
        <v>0</v>
      </c>
    </row>
    <row r="171" spans="1:25" ht="33" customHeight="1" x14ac:dyDescent="0.25">
      <c r="A171" s="141">
        <f t="shared" si="33"/>
        <v>105</v>
      </c>
      <c r="B171" s="141" t="s">
        <v>149</v>
      </c>
      <c r="C171" s="141" t="s">
        <v>462</v>
      </c>
      <c r="D171" s="143" t="s">
        <v>267</v>
      </c>
      <c r="E171" s="152">
        <f t="shared" si="30"/>
        <v>846224.7095</v>
      </c>
      <c r="F171" s="154">
        <v>779542.5</v>
      </c>
      <c r="G171" s="154">
        <v>0</v>
      </c>
      <c r="H171" s="153">
        <v>0</v>
      </c>
      <c r="I171" s="154">
        <v>0</v>
      </c>
      <c r="J171" s="154">
        <v>0</v>
      </c>
      <c r="K171" s="154">
        <v>0</v>
      </c>
      <c r="L171" s="141">
        <v>0</v>
      </c>
      <c r="M171" s="154">
        <v>0</v>
      </c>
      <c r="N171" s="154">
        <v>0</v>
      </c>
      <c r="O171" s="154">
        <v>0</v>
      </c>
      <c r="P171" s="154">
        <v>0</v>
      </c>
      <c r="Q171" s="154">
        <v>0</v>
      </c>
      <c r="R171" s="154">
        <v>0</v>
      </c>
      <c r="S171" s="154">
        <v>0</v>
      </c>
      <c r="T171" s="154">
        <v>0</v>
      </c>
      <c r="U171" s="154">
        <v>50000</v>
      </c>
      <c r="V171" s="152">
        <f t="shared" si="32"/>
        <v>16682.209500000001</v>
      </c>
      <c r="W171" s="154">
        <v>0</v>
      </c>
      <c r="X171" s="154">
        <v>0</v>
      </c>
      <c r="Y171" s="154">
        <v>0</v>
      </c>
    </row>
    <row r="172" spans="1:25" ht="33" customHeight="1" x14ac:dyDescent="0.25">
      <c r="A172" s="141">
        <f t="shared" si="33"/>
        <v>106</v>
      </c>
      <c r="B172" s="141" t="s">
        <v>149</v>
      </c>
      <c r="C172" s="141" t="s">
        <v>463</v>
      </c>
      <c r="D172" s="143" t="s">
        <v>267</v>
      </c>
      <c r="E172" s="152">
        <f t="shared" si="30"/>
        <v>315408.2365</v>
      </c>
      <c r="F172" s="154">
        <v>259847.5</v>
      </c>
      <c r="G172" s="154">
        <v>0</v>
      </c>
      <c r="H172" s="153">
        <v>0</v>
      </c>
      <c r="I172" s="154">
        <v>0</v>
      </c>
      <c r="J172" s="154">
        <v>0</v>
      </c>
      <c r="K172" s="154">
        <v>0</v>
      </c>
      <c r="L172" s="141">
        <v>0</v>
      </c>
      <c r="M172" s="154">
        <v>0</v>
      </c>
      <c r="N172" s="154">
        <v>0</v>
      </c>
      <c r="O172" s="154">
        <v>0</v>
      </c>
      <c r="P172" s="154">
        <v>0</v>
      </c>
      <c r="Q172" s="154">
        <v>0</v>
      </c>
      <c r="R172" s="154">
        <v>0</v>
      </c>
      <c r="S172" s="154">
        <v>0</v>
      </c>
      <c r="T172" s="154">
        <v>0</v>
      </c>
      <c r="U172" s="154">
        <v>50000</v>
      </c>
      <c r="V172" s="152">
        <f t="shared" si="32"/>
        <v>5560.7365000000009</v>
      </c>
      <c r="W172" s="154">
        <v>0</v>
      </c>
      <c r="X172" s="154">
        <v>0</v>
      </c>
      <c r="Y172" s="154">
        <v>0</v>
      </c>
    </row>
    <row r="173" spans="1:25" ht="33" customHeight="1" x14ac:dyDescent="0.25">
      <c r="A173" s="141">
        <f t="shared" si="33"/>
        <v>107</v>
      </c>
      <c r="B173" s="141" t="s">
        <v>149</v>
      </c>
      <c r="C173" s="141" t="s">
        <v>464</v>
      </c>
      <c r="D173" s="143" t="s">
        <v>267</v>
      </c>
      <c r="E173" s="152">
        <f t="shared" si="30"/>
        <v>527734.82570000004</v>
      </c>
      <c r="F173" s="154">
        <v>467725.5</v>
      </c>
      <c r="G173" s="154">
        <v>0</v>
      </c>
      <c r="H173" s="153">
        <v>0</v>
      </c>
      <c r="I173" s="154">
        <v>0</v>
      </c>
      <c r="J173" s="154">
        <v>0</v>
      </c>
      <c r="K173" s="154">
        <v>0</v>
      </c>
      <c r="L173" s="141">
        <v>0</v>
      </c>
      <c r="M173" s="154">
        <v>0</v>
      </c>
      <c r="N173" s="154">
        <v>0</v>
      </c>
      <c r="O173" s="154">
        <v>0</v>
      </c>
      <c r="P173" s="154">
        <v>0</v>
      </c>
      <c r="Q173" s="154">
        <v>0</v>
      </c>
      <c r="R173" s="154">
        <v>0</v>
      </c>
      <c r="S173" s="154">
        <v>0</v>
      </c>
      <c r="T173" s="154">
        <v>0</v>
      </c>
      <c r="U173" s="154">
        <v>50000</v>
      </c>
      <c r="V173" s="152">
        <f t="shared" si="32"/>
        <v>10009.325700000001</v>
      </c>
      <c r="W173" s="154">
        <v>0</v>
      </c>
      <c r="X173" s="154">
        <v>0</v>
      </c>
      <c r="Y173" s="154">
        <v>0</v>
      </c>
    </row>
    <row r="174" spans="1:25" ht="33" customHeight="1" x14ac:dyDescent="0.25">
      <c r="A174" s="141">
        <f t="shared" si="33"/>
        <v>108</v>
      </c>
      <c r="B174" s="141" t="s">
        <v>139</v>
      </c>
      <c r="C174" s="141" t="s">
        <v>465</v>
      </c>
      <c r="D174" s="141" t="s">
        <v>280</v>
      </c>
      <c r="E174" s="152">
        <f t="shared" si="30"/>
        <v>815522.95759999997</v>
      </c>
      <c r="F174" s="154">
        <v>0</v>
      </c>
      <c r="G174" s="153">
        <v>749484</v>
      </c>
      <c r="H174" s="153">
        <v>0</v>
      </c>
      <c r="I174" s="154">
        <v>0</v>
      </c>
      <c r="J174" s="154">
        <v>0</v>
      </c>
      <c r="K174" s="154">
        <v>0</v>
      </c>
      <c r="L174" s="141">
        <v>0</v>
      </c>
      <c r="M174" s="154">
        <v>0</v>
      </c>
      <c r="N174" s="154">
        <v>0</v>
      </c>
      <c r="O174" s="154">
        <v>0</v>
      </c>
      <c r="P174" s="154">
        <v>0</v>
      </c>
      <c r="Q174" s="154">
        <v>0</v>
      </c>
      <c r="R174" s="154">
        <v>0</v>
      </c>
      <c r="S174" s="154">
        <v>0</v>
      </c>
      <c r="T174" s="154">
        <v>0</v>
      </c>
      <c r="U174" s="154">
        <v>50000</v>
      </c>
      <c r="V174" s="152">
        <f t="shared" si="32"/>
        <v>16038.957600000002</v>
      </c>
      <c r="W174" s="154">
        <v>0</v>
      </c>
      <c r="X174" s="154">
        <v>0</v>
      </c>
      <c r="Y174" s="154">
        <v>0</v>
      </c>
    </row>
    <row r="175" spans="1:25" ht="33" customHeight="1" x14ac:dyDescent="0.25">
      <c r="A175" s="141">
        <f t="shared" si="33"/>
        <v>109</v>
      </c>
      <c r="B175" s="141" t="s">
        <v>139</v>
      </c>
      <c r="C175" s="141" t="s">
        <v>466</v>
      </c>
      <c r="D175" s="143" t="s">
        <v>267</v>
      </c>
      <c r="E175" s="152">
        <f t="shared" si="30"/>
        <v>200000</v>
      </c>
      <c r="F175" s="154">
        <v>0</v>
      </c>
      <c r="G175" s="154">
        <v>0</v>
      </c>
      <c r="H175" s="153">
        <v>0</v>
      </c>
      <c r="I175" s="154">
        <v>0</v>
      </c>
      <c r="J175" s="154">
        <v>0</v>
      </c>
      <c r="K175" s="154">
        <v>0</v>
      </c>
      <c r="L175" s="141">
        <v>0</v>
      </c>
      <c r="M175" s="154">
        <v>0</v>
      </c>
      <c r="N175" s="154">
        <v>0</v>
      </c>
      <c r="O175" s="154">
        <v>0</v>
      </c>
      <c r="P175" s="154">
        <v>0</v>
      </c>
      <c r="Q175" s="154">
        <v>0</v>
      </c>
      <c r="R175" s="154">
        <v>0</v>
      </c>
      <c r="S175" s="154">
        <v>0</v>
      </c>
      <c r="T175" s="154">
        <v>0</v>
      </c>
      <c r="U175" s="154">
        <v>0</v>
      </c>
      <c r="V175" s="152">
        <f t="shared" si="32"/>
        <v>0</v>
      </c>
      <c r="W175" s="154">
        <v>200000</v>
      </c>
      <c r="X175" s="154">
        <v>0</v>
      </c>
      <c r="Y175" s="154">
        <v>0</v>
      </c>
    </row>
    <row r="176" spans="1:25" ht="33" customHeight="1" x14ac:dyDescent="0.25">
      <c r="A176" s="141">
        <f t="shared" si="33"/>
        <v>110</v>
      </c>
      <c r="B176" s="141" t="s">
        <v>146</v>
      </c>
      <c r="C176" s="141" t="s">
        <v>467</v>
      </c>
      <c r="D176" s="98" t="s">
        <v>280</v>
      </c>
      <c r="E176" s="152">
        <f t="shared" si="30"/>
        <v>200000</v>
      </c>
      <c r="F176" s="154">
        <v>0</v>
      </c>
      <c r="G176" s="154">
        <v>0</v>
      </c>
      <c r="H176" s="153">
        <v>0</v>
      </c>
      <c r="I176" s="154">
        <v>0</v>
      </c>
      <c r="J176" s="154">
        <v>0</v>
      </c>
      <c r="K176" s="154">
        <v>0</v>
      </c>
      <c r="L176" s="141">
        <v>0</v>
      </c>
      <c r="M176" s="154">
        <v>0</v>
      </c>
      <c r="N176" s="154">
        <v>0</v>
      </c>
      <c r="O176" s="154">
        <v>0</v>
      </c>
      <c r="P176" s="154">
        <v>0</v>
      </c>
      <c r="Q176" s="154">
        <v>0</v>
      </c>
      <c r="R176" s="154">
        <v>0</v>
      </c>
      <c r="S176" s="154">
        <v>0</v>
      </c>
      <c r="T176" s="154">
        <v>0</v>
      </c>
      <c r="U176" s="154">
        <v>0</v>
      </c>
      <c r="V176" s="152">
        <f t="shared" si="32"/>
        <v>0</v>
      </c>
      <c r="W176" s="154">
        <v>200000</v>
      </c>
      <c r="X176" s="154">
        <v>0</v>
      </c>
      <c r="Y176" s="154">
        <v>0</v>
      </c>
    </row>
    <row r="177" spans="1:25" ht="33" customHeight="1" x14ac:dyDescent="0.25">
      <c r="A177" s="141">
        <f t="shared" si="33"/>
        <v>111</v>
      </c>
      <c r="B177" s="141" t="s">
        <v>146</v>
      </c>
      <c r="C177" s="141" t="s">
        <v>468</v>
      </c>
      <c r="D177" s="143" t="s">
        <v>267</v>
      </c>
      <c r="E177" s="152">
        <f t="shared" si="30"/>
        <v>745490.6666</v>
      </c>
      <c r="F177" s="154">
        <v>0</v>
      </c>
      <c r="G177" s="154">
        <v>0</v>
      </c>
      <c r="H177" s="153">
        <v>0</v>
      </c>
      <c r="I177" s="154">
        <v>0</v>
      </c>
      <c r="J177" s="154">
        <v>0</v>
      </c>
      <c r="K177" s="154">
        <v>680919</v>
      </c>
      <c r="L177" s="141">
        <v>0</v>
      </c>
      <c r="M177" s="154">
        <v>0</v>
      </c>
      <c r="N177" s="154">
        <v>0</v>
      </c>
      <c r="O177" s="154">
        <v>0</v>
      </c>
      <c r="P177" s="154">
        <v>0</v>
      </c>
      <c r="Q177" s="154">
        <v>0</v>
      </c>
      <c r="R177" s="154">
        <v>0</v>
      </c>
      <c r="S177" s="154">
        <v>0</v>
      </c>
      <c r="T177" s="154">
        <v>0</v>
      </c>
      <c r="U177" s="154">
        <v>50000</v>
      </c>
      <c r="V177" s="152">
        <f t="shared" si="32"/>
        <v>14571.666600000002</v>
      </c>
      <c r="W177" s="154">
        <v>0</v>
      </c>
      <c r="X177" s="154">
        <v>0</v>
      </c>
      <c r="Y177" s="154">
        <v>0</v>
      </c>
    </row>
    <row r="178" spans="1:25" ht="33" customHeight="1" x14ac:dyDescent="0.25">
      <c r="A178" s="141">
        <f t="shared" si="33"/>
        <v>112</v>
      </c>
      <c r="B178" s="141" t="s">
        <v>142</v>
      </c>
      <c r="C178" s="141" t="s">
        <v>469</v>
      </c>
      <c r="D178" s="143" t="s">
        <v>267</v>
      </c>
      <c r="E178" s="152">
        <f t="shared" si="30"/>
        <v>1155755.3832</v>
      </c>
      <c r="F178" s="154">
        <v>0</v>
      </c>
      <c r="G178" s="153">
        <v>1082588</v>
      </c>
      <c r="H178" s="153">
        <v>0</v>
      </c>
      <c r="I178" s="154">
        <v>0</v>
      </c>
      <c r="J178" s="154">
        <v>0</v>
      </c>
      <c r="K178" s="154">
        <v>0</v>
      </c>
      <c r="L178" s="141">
        <v>0</v>
      </c>
      <c r="M178" s="154">
        <v>0</v>
      </c>
      <c r="N178" s="154">
        <v>0</v>
      </c>
      <c r="O178" s="154">
        <v>0</v>
      </c>
      <c r="P178" s="154">
        <v>0</v>
      </c>
      <c r="Q178" s="154">
        <v>0</v>
      </c>
      <c r="R178" s="154">
        <v>0</v>
      </c>
      <c r="S178" s="154">
        <v>0</v>
      </c>
      <c r="T178" s="154">
        <v>0</v>
      </c>
      <c r="U178" s="154">
        <v>50000</v>
      </c>
      <c r="V178" s="152">
        <f t="shared" si="32"/>
        <v>23167.383200000004</v>
      </c>
      <c r="W178" s="154">
        <v>0</v>
      </c>
      <c r="X178" s="154">
        <v>0</v>
      </c>
      <c r="Y178" s="154">
        <v>0</v>
      </c>
    </row>
    <row r="179" spans="1:25" ht="33" customHeight="1" x14ac:dyDescent="0.25">
      <c r="A179" s="141">
        <f t="shared" si="33"/>
        <v>113</v>
      </c>
      <c r="B179" s="141" t="s">
        <v>142</v>
      </c>
      <c r="C179" s="141" t="s">
        <v>470</v>
      </c>
      <c r="D179" s="143" t="s">
        <v>267</v>
      </c>
      <c r="E179" s="152">
        <f t="shared" si="30"/>
        <v>1907857.6555000001</v>
      </c>
      <c r="F179" s="154">
        <v>1818932.5</v>
      </c>
      <c r="G179" s="154">
        <v>0</v>
      </c>
      <c r="H179" s="153">
        <v>0</v>
      </c>
      <c r="I179" s="154">
        <v>0</v>
      </c>
      <c r="J179" s="154">
        <v>0</v>
      </c>
      <c r="K179" s="154">
        <v>0</v>
      </c>
      <c r="L179" s="141">
        <v>0</v>
      </c>
      <c r="M179" s="154">
        <v>0</v>
      </c>
      <c r="N179" s="154">
        <v>0</v>
      </c>
      <c r="O179" s="154">
        <v>0</v>
      </c>
      <c r="P179" s="154">
        <v>0</v>
      </c>
      <c r="Q179" s="154">
        <v>0</v>
      </c>
      <c r="R179" s="154">
        <v>0</v>
      </c>
      <c r="S179" s="154">
        <v>0</v>
      </c>
      <c r="T179" s="154">
        <v>0</v>
      </c>
      <c r="U179" s="154">
        <v>50000</v>
      </c>
      <c r="V179" s="152">
        <f t="shared" si="32"/>
        <v>38925.155500000001</v>
      </c>
      <c r="W179" s="154">
        <v>0</v>
      </c>
      <c r="X179" s="154">
        <v>0</v>
      </c>
      <c r="Y179" s="154">
        <v>0</v>
      </c>
    </row>
    <row r="180" spans="1:25" ht="33" customHeight="1" x14ac:dyDescent="0.25">
      <c r="A180" s="141">
        <f t="shared" si="33"/>
        <v>114</v>
      </c>
      <c r="B180" s="141" t="s">
        <v>142</v>
      </c>
      <c r="C180" s="141" t="s">
        <v>471</v>
      </c>
      <c r="D180" s="143" t="s">
        <v>267</v>
      </c>
      <c r="E180" s="152">
        <f t="shared" si="30"/>
        <v>2601743.1919999998</v>
      </c>
      <c r="F180" s="154">
        <v>0</v>
      </c>
      <c r="G180" s="153">
        <v>2498280</v>
      </c>
      <c r="H180" s="153">
        <v>0</v>
      </c>
      <c r="I180" s="154">
        <v>0</v>
      </c>
      <c r="J180" s="154">
        <v>0</v>
      </c>
      <c r="K180" s="154">
        <v>0</v>
      </c>
      <c r="L180" s="141">
        <v>0</v>
      </c>
      <c r="M180" s="154">
        <v>0</v>
      </c>
      <c r="N180" s="154">
        <v>0</v>
      </c>
      <c r="O180" s="154">
        <v>0</v>
      </c>
      <c r="P180" s="154">
        <v>0</v>
      </c>
      <c r="Q180" s="154">
        <v>0</v>
      </c>
      <c r="R180" s="154">
        <v>0</v>
      </c>
      <c r="S180" s="154">
        <v>0</v>
      </c>
      <c r="T180" s="154">
        <v>0</v>
      </c>
      <c r="U180" s="154">
        <v>50000</v>
      </c>
      <c r="V180" s="152">
        <f t="shared" si="32"/>
        <v>53463.192000000003</v>
      </c>
      <c r="W180" s="154">
        <v>0</v>
      </c>
      <c r="X180" s="154">
        <v>0</v>
      </c>
      <c r="Y180" s="154">
        <v>0</v>
      </c>
    </row>
    <row r="181" spans="1:25" ht="33" customHeight="1" x14ac:dyDescent="0.25">
      <c r="A181" s="141">
        <f t="shared" si="33"/>
        <v>115</v>
      </c>
      <c r="B181" s="141" t="s">
        <v>139</v>
      </c>
      <c r="C181" s="141" t="s">
        <v>472</v>
      </c>
      <c r="D181" s="143" t="s">
        <v>267</v>
      </c>
      <c r="E181" s="152">
        <f t="shared" si="30"/>
        <v>1782516.5545000001</v>
      </c>
      <c r="F181" s="154">
        <v>0</v>
      </c>
      <c r="G181" s="154">
        <v>0</v>
      </c>
      <c r="H181" s="153">
        <v>0</v>
      </c>
      <c r="I181" s="154">
        <v>0</v>
      </c>
      <c r="J181" s="154">
        <v>0</v>
      </c>
      <c r="K181" s="154">
        <v>0</v>
      </c>
      <c r="L181" s="141">
        <v>0</v>
      </c>
      <c r="M181" s="154">
        <v>0</v>
      </c>
      <c r="N181" s="154">
        <v>1696217.5</v>
      </c>
      <c r="O181" s="154">
        <v>0</v>
      </c>
      <c r="P181" s="154">
        <v>0</v>
      </c>
      <c r="Q181" s="154">
        <v>0</v>
      </c>
      <c r="R181" s="154">
        <v>0</v>
      </c>
      <c r="S181" s="154">
        <v>0</v>
      </c>
      <c r="T181" s="154">
        <v>0</v>
      </c>
      <c r="U181" s="154">
        <v>50000</v>
      </c>
      <c r="V181" s="152">
        <f t="shared" si="32"/>
        <v>36299.054500000006</v>
      </c>
      <c r="W181" s="154">
        <v>0</v>
      </c>
      <c r="X181" s="154">
        <v>0</v>
      </c>
      <c r="Y181" s="154">
        <v>0</v>
      </c>
    </row>
    <row r="182" spans="1:25" ht="33" customHeight="1" x14ac:dyDescent="0.25">
      <c r="A182" s="141">
        <f t="shared" si="33"/>
        <v>116</v>
      </c>
      <c r="B182" s="141" t="s">
        <v>144</v>
      </c>
      <c r="C182" s="141" t="s">
        <v>473</v>
      </c>
      <c r="D182" s="143" t="s">
        <v>267</v>
      </c>
      <c r="E182" s="152">
        <f t="shared" ref="E182:E213" si="34">F182+G182+H182+I182+J182+K182+M182+N182+O182+P182+Q182+R182+S182+T182+U182+V182+W182+X182+Y182</f>
        <v>1070697.2768000001</v>
      </c>
      <c r="F182" s="154">
        <v>0</v>
      </c>
      <c r="G182" s="153">
        <v>999312</v>
      </c>
      <c r="H182" s="153">
        <v>0</v>
      </c>
      <c r="I182" s="154">
        <v>0</v>
      </c>
      <c r="J182" s="154">
        <v>0</v>
      </c>
      <c r="K182" s="154">
        <v>0</v>
      </c>
      <c r="L182" s="141">
        <v>0</v>
      </c>
      <c r="M182" s="154">
        <v>0</v>
      </c>
      <c r="N182" s="154">
        <v>0</v>
      </c>
      <c r="O182" s="154">
        <v>0</v>
      </c>
      <c r="P182" s="154">
        <v>0</v>
      </c>
      <c r="Q182" s="154">
        <v>0</v>
      </c>
      <c r="R182" s="154">
        <v>0</v>
      </c>
      <c r="S182" s="154">
        <v>0</v>
      </c>
      <c r="T182" s="154">
        <v>0</v>
      </c>
      <c r="U182" s="154">
        <v>50000</v>
      </c>
      <c r="V182" s="152">
        <f t="shared" si="32"/>
        <v>21385.276800000003</v>
      </c>
      <c r="W182" s="154">
        <v>0</v>
      </c>
      <c r="X182" s="154">
        <v>0</v>
      </c>
      <c r="Y182" s="154">
        <v>0</v>
      </c>
    </row>
    <row r="183" spans="1:25" ht="33" customHeight="1" x14ac:dyDescent="0.25">
      <c r="A183" s="141">
        <f t="shared" si="33"/>
        <v>117</v>
      </c>
      <c r="B183" s="141" t="s">
        <v>149</v>
      </c>
      <c r="C183" s="141" t="s">
        <v>474</v>
      </c>
      <c r="D183" s="98" t="s">
        <v>280</v>
      </c>
      <c r="E183" s="152">
        <f t="shared" si="34"/>
        <v>200000</v>
      </c>
      <c r="F183" s="154">
        <v>0</v>
      </c>
      <c r="G183" s="154">
        <v>0</v>
      </c>
      <c r="H183" s="153">
        <v>0</v>
      </c>
      <c r="I183" s="154">
        <v>0</v>
      </c>
      <c r="J183" s="154">
        <v>0</v>
      </c>
      <c r="K183" s="154">
        <v>0</v>
      </c>
      <c r="L183" s="141">
        <v>0</v>
      </c>
      <c r="M183" s="154">
        <v>0</v>
      </c>
      <c r="N183" s="154">
        <v>0</v>
      </c>
      <c r="O183" s="154">
        <v>0</v>
      </c>
      <c r="P183" s="154">
        <v>0</v>
      </c>
      <c r="Q183" s="154">
        <v>0</v>
      </c>
      <c r="R183" s="154">
        <v>0</v>
      </c>
      <c r="S183" s="154">
        <v>0</v>
      </c>
      <c r="T183" s="154">
        <v>0</v>
      </c>
      <c r="U183" s="154">
        <v>0</v>
      </c>
      <c r="V183" s="152">
        <f t="shared" si="32"/>
        <v>0</v>
      </c>
      <c r="W183" s="154">
        <v>200000</v>
      </c>
      <c r="X183" s="154">
        <v>0</v>
      </c>
      <c r="Y183" s="154">
        <v>0</v>
      </c>
    </row>
    <row r="184" spans="1:25" ht="33" customHeight="1" x14ac:dyDescent="0.25">
      <c r="A184" s="141">
        <f t="shared" si="33"/>
        <v>118</v>
      </c>
      <c r="B184" s="141" t="s">
        <v>149</v>
      </c>
      <c r="C184" s="141" t="s">
        <v>475</v>
      </c>
      <c r="D184" s="98" t="s">
        <v>280</v>
      </c>
      <c r="E184" s="152">
        <f t="shared" si="34"/>
        <v>200000</v>
      </c>
      <c r="F184" s="154">
        <v>0</v>
      </c>
      <c r="G184" s="154">
        <v>0</v>
      </c>
      <c r="H184" s="153">
        <v>0</v>
      </c>
      <c r="I184" s="154">
        <v>0</v>
      </c>
      <c r="J184" s="154">
        <v>0</v>
      </c>
      <c r="K184" s="154">
        <v>0</v>
      </c>
      <c r="L184" s="141">
        <v>0</v>
      </c>
      <c r="M184" s="154">
        <v>0</v>
      </c>
      <c r="N184" s="154">
        <v>0</v>
      </c>
      <c r="O184" s="154">
        <v>0</v>
      </c>
      <c r="P184" s="154">
        <v>0</v>
      </c>
      <c r="Q184" s="154">
        <v>0</v>
      </c>
      <c r="R184" s="154">
        <v>0</v>
      </c>
      <c r="S184" s="154">
        <v>0</v>
      </c>
      <c r="T184" s="154">
        <v>0</v>
      </c>
      <c r="U184" s="154">
        <v>0</v>
      </c>
      <c r="V184" s="152">
        <f t="shared" si="32"/>
        <v>0</v>
      </c>
      <c r="W184" s="154">
        <v>200000</v>
      </c>
      <c r="X184" s="154">
        <v>0</v>
      </c>
      <c r="Y184" s="154">
        <v>0</v>
      </c>
    </row>
    <row r="185" spans="1:25" ht="33" customHeight="1" x14ac:dyDescent="0.25">
      <c r="A185" s="141">
        <f t="shared" si="33"/>
        <v>119</v>
      </c>
      <c r="B185" s="141" t="s">
        <v>149</v>
      </c>
      <c r="C185" s="141" t="s">
        <v>476</v>
      </c>
      <c r="D185" s="143" t="s">
        <v>267</v>
      </c>
      <c r="E185" s="152">
        <f t="shared" si="34"/>
        <v>200000</v>
      </c>
      <c r="F185" s="154">
        <v>0</v>
      </c>
      <c r="G185" s="154">
        <v>0</v>
      </c>
      <c r="H185" s="153">
        <v>0</v>
      </c>
      <c r="I185" s="154">
        <v>0</v>
      </c>
      <c r="J185" s="154">
        <v>0</v>
      </c>
      <c r="K185" s="154">
        <v>0</v>
      </c>
      <c r="L185" s="141">
        <v>0</v>
      </c>
      <c r="M185" s="154">
        <v>0</v>
      </c>
      <c r="N185" s="154">
        <v>0</v>
      </c>
      <c r="O185" s="154">
        <v>0</v>
      </c>
      <c r="P185" s="154">
        <v>0</v>
      </c>
      <c r="Q185" s="154">
        <v>0</v>
      </c>
      <c r="R185" s="154">
        <v>0</v>
      </c>
      <c r="S185" s="154">
        <v>0</v>
      </c>
      <c r="T185" s="154">
        <v>0</v>
      </c>
      <c r="U185" s="154">
        <v>0</v>
      </c>
      <c r="V185" s="152">
        <f t="shared" si="32"/>
        <v>0</v>
      </c>
      <c r="W185" s="154">
        <v>200000</v>
      </c>
      <c r="X185" s="154">
        <v>0</v>
      </c>
      <c r="Y185" s="154">
        <v>0</v>
      </c>
    </row>
    <row r="186" spans="1:25" ht="33" customHeight="1" x14ac:dyDescent="0.25">
      <c r="A186" s="141">
        <f t="shared" si="33"/>
        <v>120</v>
      </c>
      <c r="B186" s="141" t="s">
        <v>149</v>
      </c>
      <c r="C186" s="141" t="s">
        <v>477</v>
      </c>
      <c r="D186" s="98" t="s">
        <v>280</v>
      </c>
      <c r="E186" s="152">
        <f t="shared" si="34"/>
        <v>200000</v>
      </c>
      <c r="F186" s="154">
        <v>0</v>
      </c>
      <c r="G186" s="154">
        <v>0</v>
      </c>
      <c r="H186" s="153">
        <v>0</v>
      </c>
      <c r="I186" s="154">
        <v>0</v>
      </c>
      <c r="J186" s="154">
        <v>0</v>
      </c>
      <c r="K186" s="154">
        <v>0</v>
      </c>
      <c r="L186" s="141">
        <v>0</v>
      </c>
      <c r="M186" s="154">
        <v>0</v>
      </c>
      <c r="N186" s="154">
        <v>0</v>
      </c>
      <c r="O186" s="154">
        <v>0</v>
      </c>
      <c r="P186" s="154">
        <v>0</v>
      </c>
      <c r="Q186" s="154">
        <v>0</v>
      </c>
      <c r="R186" s="154">
        <v>0</v>
      </c>
      <c r="S186" s="154">
        <v>0</v>
      </c>
      <c r="T186" s="154">
        <v>0</v>
      </c>
      <c r="U186" s="154">
        <v>0</v>
      </c>
      <c r="V186" s="152">
        <f t="shared" si="32"/>
        <v>0</v>
      </c>
      <c r="W186" s="154">
        <v>200000</v>
      </c>
      <c r="X186" s="154">
        <v>0</v>
      </c>
      <c r="Y186" s="154">
        <v>0</v>
      </c>
    </row>
    <row r="187" spans="1:25" ht="33" customHeight="1" x14ac:dyDescent="0.25">
      <c r="A187" s="141">
        <f t="shared" si="33"/>
        <v>121</v>
      </c>
      <c r="B187" s="141" t="s">
        <v>149</v>
      </c>
      <c r="C187" s="141" t="s">
        <v>478</v>
      </c>
      <c r="D187" s="143" t="s">
        <v>267</v>
      </c>
      <c r="E187" s="152">
        <f t="shared" si="34"/>
        <v>6592863.9335600007</v>
      </c>
      <c r="F187" s="154">
        <v>0</v>
      </c>
      <c r="G187" s="154">
        <v>0</v>
      </c>
      <c r="H187" s="153">
        <v>0</v>
      </c>
      <c r="I187" s="154">
        <v>0</v>
      </c>
      <c r="J187" s="154">
        <v>0</v>
      </c>
      <c r="K187" s="154">
        <v>0</v>
      </c>
      <c r="L187" s="141">
        <v>0</v>
      </c>
      <c r="M187" s="154">
        <v>0</v>
      </c>
      <c r="N187" s="154">
        <v>2849645.4</v>
      </c>
      <c r="O187" s="154">
        <v>0</v>
      </c>
      <c r="P187" s="154">
        <v>2738230</v>
      </c>
      <c r="Q187" s="154">
        <v>720000</v>
      </c>
      <c r="R187" s="154">
        <v>0</v>
      </c>
      <c r="S187" s="154">
        <v>0</v>
      </c>
      <c r="T187" s="154">
        <v>0</v>
      </c>
      <c r="U187" s="154">
        <v>150000</v>
      </c>
      <c r="V187" s="152">
        <f t="shared" si="32"/>
        <v>134988.53356000001</v>
      </c>
      <c r="W187" s="154">
        <v>0</v>
      </c>
      <c r="X187" s="154">
        <v>0</v>
      </c>
      <c r="Y187" s="154">
        <v>0</v>
      </c>
    </row>
    <row r="188" spans="1:25" ht="33" customHeight="1" x14ac:dyDescent="0.25">
      <c r="A188" s="141">
        <f t="shared" ref="A188:A213" si="35">A187+1</f>
        <v>122</v>
      </c>
      <c r="B188" s="141" t="s">
        <v>159</v>
      </c>
      <c r="C188" s="141" t="s">
        <v>479</v>
      </c>
      <c r="D188" s="143" t="s">
        <v>267</v>
      </c>
      <c r="E188" s="152">
        <f t="shared" si="34"/>
        <v>1325871.5959999999</v>
      </c>
      <c r="F188" s="154">
        <v>0</v>
      </c>
      <c r="G188" s="153">
        <v>1249140</v>
      </c>
      <c r="H188" s="153">
        <v>0</v>
      </c>
      <c r="I188" s="154">
        <v>0</v>
      </c>
      <c r="J188" s="154">
        <v>0</v>
      </c>
      <c r="K188" s="154">
        <v>0</v>
      </c>
      <c r="L188" s="141">
        <v>0</v>
      </c>
      <c r="M188" s="154">
        <v>0</v>
      </c>
      <c r="N188" s="154">
        <v>0</v>
      </c>
      <c r="O188" s="154">
        <v>0</v>
      </c>
      <c r="P188" s="154">
        <v>0</v>
      </c>
      <c r="Q188" s="154">
        <v>0</v>
      </c>
      <c r="R188" s="154">
        <v>0</v>
      </c>
      <c r="S188" s="154">
        <v>0</v>
      </c>
      <c r="T188" s="154">
        <v>0</v>
      </c>
      <c r="U188" s="154">
        <v>50000</v>
      </c>
      <c r="V188" s="152">
        <f t="shared" si="32"/>
        <v>26731.596000000001</v>
      </c>
      <c r="W188" s="154">
        <v>0</v>
      </c>
      <c r="X188" s="154">
        <v>0</v>
      </c>
      <c r="Y188" s="154">
        <v>0</v>
      </c>
    </row>
    <row r="189" spans="1:25" ht="33" customHeight="1" x14ac:dyDescent="0.25">
      <c r="A189" s="141">
        <f t="shared" si="35"/>
        <v>123</v>
      </c>
      <c r="B189" s="141" t="s">
        <v>149</v>
      </c>
      <c r="C189" s="141" t="s">
        <v>480</v>
      </c>
      <c r="D189" s="143" t="s">
        <v>267</v>
      </c>
      <c r="E189" s="152">
        <f t="shared" si="34"/>
        <v>580816.473</v>
      </c>
      <c r="F189" s="154">
        <v>519695</v>
      </c>
      <c r="G189" s="154">
        <v>0</v>
      </c>
      <c r="H189" s="153">
        <v>0</v>
      </c>
      <c r="I189" s="154">
        <v>0</v>
      </c>
      <c r="J189" s="154">
        <v>0</v>
      </c>
      <c r="K189" s="154">
        <v>0</v>
      </c>
      <c r="L189" s="141">
        <v>0</v>
      </c>
      <c r="M189" s="154">
        <v>0</v>
      </c>
      <c r="N189" s="154">
        <v>0</v>
      </c>
      <c r="O189" s="154">
        <v>0</v>
      </c>
      <c r="P189" s="154">
        <v>0</v>
      </c>
      <c r="Q189" s="154">
        <v>0</v>
      </c>
      <c r="R189" s="154">
        <v>0</v>
      </c>
      <c r="S189" s="154">
        <v>0</v>
      </c>
      <c r="T189" s="154">
        <v>0</v>
      </c>
      <c r="U189" s="154">
        <v>50000</v>
      </c>
      <c r="V189" s="152">
        <f t="shared" si="32"/>
        <v>11121.473000000002</v>
      </c>
      <c r="W189" s="154">
        <v>0</v>
      </c>
      <c r="X189" s="154">
        <v>0</v>
      </c>
      <c r="Y189" s="154">
        <v>0</v>
      </c>
    </row>
    <row r="190" spans="1:25" ht="33" customHeight="1" x14ac:dyDescent="0.25">
      <c r="A190" s="141">
        <f t="shared" si="35"/>
        <v>124</v>
      </c>
      <c r="B190" s="141" t="s">
        <v>139</v>
      </c>
      <c r="C190" s="141" t="s">
        <v>481</v>
      </c>
      <c r="D190" s="143" t="s">
        <v>267</v>
      </c>
      <c r="E190" s="152">
        <f t="shared" si="34"/>
        <v>200000</v>
      </c>
      <c r="F190" s="154">
        <v>0</v>
      </c>
      <c r="G190" s="154">
        <v>0</v>
      </c>
      <c r="H190" s="153">
        <v>0</v>
      </c>
      <c r="I190" s="154">
        <v>0</v>
      </c>
      <c r="J190" s="154">
        <v>0</v>
      </c>
      <c r="K190" s="154">
        <v>0</v>
      </c>
      <c r="L190" s="141">
        <v>0</v>
      </c>
      <c r="M190" s="154">
        <v>0</v>
      </c>
      <c r="N190" s="154">
        <v>0</v>
      </c>
      <c r="O190" s="154">
        <v>0</v>
      </c>
      <c r="P190" s="154">
        <v>0</v>
      </c>
      <c r="Q190" s="154">
        <v>0</v>
      </c>
      <c r="R190" s="154">
        <v>0</v>
      </c>
      <c r="S190" s="154">
        <v>0</v>
      </c>
      <c r="T190" s="154">
        <v>0</v>
      </c>
      <c r="U190" s="154">
        <v>0</v>
      </c>
      <c r="V190" s="152">
        <f t="shared" ref="V190:V213" si="36">(F190+G190+H190+I190+J190+K190+M190+N190+O190+P190+Q190+R190+S190+T190)*2.14%</f>
        <v>0</v>
      </c>
      <c r="W190" s="154">
        <v>200000</v>
      </c>
      <c r="X190" s="154">
        <v>0</v>
      </c>
      <c r="Y190" s="154">
        <v>0</v>
      </c>
    </row>
    <row r="191" spans="1:25" ht="33" customHeight="1" x14ac:dyDescent="0.25">
      <c r="A191" s="141">
        <f t="shared" si="35"/>
        <v>125</v>
      </c>
      <c r="B191" s="141" t="s">
        <v>139</v>
      </c>
      <c r="C191" s="141" t="s">
        <v>482</v>
      </c>
      <c r="D191" s="98" t="s">
        <v>280</v>
      </c>
      <c r="E191" s="152">
        <f t="shared" si="34"/>
        <v>200000</v>
      </c>
      <c r="F191" s="154">
        <v>0</v>
      </c>
      <c r="G191" s="154">
        <v>0</v>
      </c>
      <c r="H191" s="153">
        <v>0</v>
      </c>
      <c r="I191" s="154">
        <v>0</v>
      </c>
      <c r="J191" s="154">
        <v>0</v>
      </c>
      <c r="K191" s="154">
        <v>0</v>
      </c>
      <c r="L191" s="141">
        <v>0</v>
      </c>
      <c r="M191" s="154">
        <v>0</v>
      </c>
      <c r="N191" s="154">
        <v>0</v>
      </c>
      <c r="O191" s="154">
        <v>0</v>
      </c>
      <c r="P191" s="154">
        <v>0</v>
      </c>
      <c r="Q191" s="154">
        <v>0</v>
      </c>
      <c r="R191" s="154">
        <v>0</v>
      </c>
      <c r="S191" s="154">
        <v>0</v>
      </c>
      <c r="T191" s="154">
        <v>0</v>
      </c>
      <c r="U191" s="154">
        <v>0</v>
      </c>
      <c r="V191" s="152">
        <f t="shared" si="36"/>
        <v>0</v>
      </c>
      <c r="W191" s="154">
        <v>200000</v>
      </c>
      <c r="X191" s="154">
        <v>0</v>
      </c>
      <c r="Y191" s="154">
        <v>0</v>
      </c>
    </row>
    <row r="192" spans="1:25" ht="33" customHeight="1" x14ac:dyDescent="0.25">
      <c r="A192" s="141">
        <f t="shared" si="35"/>
        <v>126</v>
      </c>
      <c r="B192" s="141" t="s">
        <v>149</v>
      </c>
      <c r="C192" s="141" t="s">
        <v>483</v>
      </c>
      <c r="D192" s="98" t="s">
        <v>280</v>
      </c>
      <c r="E192" s="152">
        <f t="shared" si="34"/>
        <v>200000</v>
      </c>
      <c r="F192" s="154">
        <v>0</v>
      </c>
      <c r="G192" s="154">
        <v>0</v>
      </c>
      <c r="H192" s="153">
        <v>0</v>
      </c>
      <c r="I192" s="154">
        <v>0</v>
      </c>
      <c r="J192" s="154">
        <v>0</v>
      </c>
      <c r="K192" s="154">
        <v>0</v>
      </c>
      <c r="L192" s="141">
        <v>0</v>
      </c>
      <c r="M192" s="154">
        <v>0</v>
      </c>
      <c r="N192" s="154">
        <v>0</v>
      </c>
      <c r="O192" s="154">
        <v>0</v>
      </c>
      <c r="P192" s="154">
        <v>0</v>
      </c>
      <c r="Q192" s="154">
        <v>0</v>
      </c>
      <c r="R192" s="154">
        <v>0</v>
      </c>
      <c r="S192" s="154">
        <v>0</v>
      </c>
      <c r="T192" s="154">
        <v>0</v>
      </c>
      <c r="U192" s="154">
        <v>0</v>
      </c>
      <c r="V192" s="152">
        <f t="shared" si="36"/>
        <v>0</v>
      </c>
      <c r="W192" s="154">
        <v>200000</v>
      </c>
      <c r="X192" s="154">
        <v>0</v>
      </c>
      <c r="Y192" s="154">
        <v>0</v>
      </c>
    </row>
    <row r="193" spans="1:25" ht="33" customHeight="1" x14ac:dyDescent="0.25">
      <c r="A193" s="141">
        <f t="shared" si="35"/>
        <v>127</v>
      </c>
      <c r="B193" s="141" t="s">
        <v>139</v>
      </c>
      <c r="C193" s="141" t="s">
        <v>484</v>
      </c>
      <c r="D193" s="143" t="s">
        <v>267</v>
      </c>
      <c r="E193" s="152">
        <f t="shared" si="34"/>
        <v>5807455.9335600007</v>
      </c>
      <c r="F193" s="154">
        <v>0</v>
      </c>
      <c r="G193" s="154">
        <v>0</v>
      </c>
      <c r="H193" s="153">
        <v>0</v>
      </c>
      <c r="I193" s="154">
        <v>0</v>
      </c>
      <c r="J193" s="154">
        <v>0</v>
      </c>
      <c r="K193" s="154">
        <v>0</v>
      </c>
      <c r="L193" s="141">
        <v>0</v>
      </c>
      <c r="M193" s="154">
        <v>0</v>
      </c>
      <c r="N193" s="154">
        <v>2849645.4</v>
      </c>
      <c r="O193" s="154">
        <v>0</v>
      </c>
      <c r="P193" s="154">
        <v>2738230</v>
      </c>
      <c r="Q193" s="154">
        <v>0</v>
      </c>
      <c r="R193" s="154">
        <v>0</v>
      </c>
      <c r="S193" s="154">
        <v>0</v>
      </c>
      <c r="T193" s="154">
        <v>0</v>
      </c>
      <c r="U193" s="154">
        <v>100000</v>
      </c>
      <c r="V193" s="152">
        <f t="shared" si="36"/>
        <v>119580.53356000003</v>
      </c>
      <c r="W193" s="154">
        <v>0</v>
      </c>
      <c r="X193" s="154">
        <v>0</v>
      </c>
      <c r="Y193" s="154">
        <v>0</v>
      </c>
    </row>
    <row r="194" spans="1:25" ht="33" customHeight="1" x14ac:dyDescent="0.25">
      <c r="A194" s="141">
        <f t="shared" si="35"/>
        <v>128</v>
      </c>
      <c r="B194" s="141" t="s">
        <v>142</v>
      </c>
      <c r="C194" s="141" t="s">
        <v>485</v>
      </c>
      <c r="D194" s="143" t="s">
        <v>267</v>
      </c>
      <c r="E194" s="152">
        <f t="shared" si="34"/>
        <v>3548144.26</v>
      </c>
      <c r="F194" s="154">
        <v>0</v>
      </c>
      <c r="G194" s="154">
        <v>0</v>
      </c>
      <c r="H194" s="153">
        <v>0</v>
      </c>
      <c r="I194" s="154">
        <v>0</v>
      </c>
      <c r="J194" s="154">
        <v>0</v>
      </c>
      <c r="K194" s="154">
        <v>0</v>
      </c>
      <c r="L194" s="141">
        <v>0</v>
      </c>
      <c r="M194" s="154">
        <v>0</v>
      </c>
      <c r="N194" s="154">
        <v>0</v>
      </c>
      <c r="O194" s="154">
        <v>0</v>
      </c>
      <c r="P194" s="154">
        <v>2375900</v>
      </c>
      <c r="Q194" s="154">
        <v>0</v>
      </c>
      <c r="R194" s="154">
        <v>1000000</v>
      </c>
      <c r="S194" s="154">
        <v>0</v>
      </c>
      <c r="T194" s="154">
        <v>0</v>
      </c>
      <c r="U194" s="154">
        <v>100000</v>
      </c>
      <c r="V194" s="152">
        <f t="shared" si="36"/>
        <v>72244.260000000009</v>
      </c>
      <c r="W194" s="154">
        <v>0</v>
      </c>
      <c r="X194" s="154">
        <v>0</v>
      </c>
      <c r="Y194" s="154">
        <v>0</v>
      </c>
    </row>
    <row r="195" spans="1:25" ht="33" customHeight="1" x14ac:dyDescent="0.25">
      <c r="A195" s="141">
        <f t="shared" si="35"/>
        <v>129</v>
      </c>
      <c r="B195" s="141" t="s">
        <v>159</v>
      </c>
      <c r="C195" s="141" t="s">
        <v>486</v>
      </c>
      <c r="D195" s="143" t="s">
        <v>267</v>
      </c>
      <c r="E195" s="152">
        <f t="shared" si="34"/>
        <v>8317030.2180000003</v>
      </c>
      <c r="F195" s="154">
        <v>0</v>
      </c>
      <c r="G195" s="154">
        <v>0</v>
      </c>
      <c r="H195" s="153">
        <v>0</v>
      </c>
      <c r="I195" s="154">
        <v>0</v>
      </c>
      <c r="J195" s="154">
        <v>0</v>
      </c>
      <c r="K195" s="154">
        <v>0</v>
      </c>
      <c r="L195" s="141">
        <v>0</v>
      </c>
      <c r="M195" s="154">
        <v>0</v>
      </c>
      <c r="N195" s="154">
        <v>6784870</v>
      </c>
      <c r="O195" s="154">
        <v>0</v>
      </c>
      <c r="P195" s="154">
        <v>0</v>
      </c>
      <c r="Q195" s="154">
        <v>1260000</v>
      </c>
      <c r="R195" s="154">
        <v>0</v>
      </c>
      <c r="S195" s="154">
        <v>0</v>
      </c>
      <c r="T195" s="154">
        <v>0</v>
      </c>
      <c r="U195" s="154">
        <v>100000</v>
      </c>
      <c r="V195" s="152">
        <f t="shared" si="36"/>
        <v>172160.21800000002</v>
      </c>
      <c r="W195" s="154">
        <v>0</v>
      </c>
      <c r="X195" s="154">
        <v>0</v>
      </c>
      <c r="Y195" s="154">
        <v>0</v>
      </c>
    </row>
    <row r="196" spans="1:25" ht="33" customHeight="1" x14ac:dyDescent="0.25">
      <c r="A196" s="141">
        <f t="shared" si="35"/>
        <v>130</v>
      </c>
      <c r="B196" s="141" t="s">
        <v>139</v>
      </c>
      <c r="C196" s="141" t="s">
        <v>487</v>
      </c>
      <c r="D196" s="143" t="s">
        <v>267</v>
      </c>
      <c r="E196" s="152">
        <f t="shared" si="34"/>
        <v>200000</v>
      </c>
      <c r="F196" s="154">
        <v>0</v>
      </c>
      <c r="G196" s="154">
        <v>0</v>
      </c>
      <c r="H196" s="153">
        <v>0</v>
      </c>
      <c r="I196" s="154">
        <v>0</v>
      </c>
      <c r="J196" s="154">
        <v>0</v>
      </c>
      <c r="K196" s="154">
        <v>0</v>
      </c>
      <c r="L196" s="141">
        <v>0</v>
      </c>
      <c r="M196" s="154">
        <v>0</v>
      </c>
      <c r="N196" s="154">
        <v>0</v>
      </c>
      <c r="O196" s="154">
        <v>0</v>
      </c>
      <c r="P196" s="154">
        <v>0</v>
      </c>
      <c r="Q196" s="154">
        <v>0</v>
      </c>
      <c r="R196" s="154">
        <v>0</v>
      </c>
      <c r="S196" s="154">
        <v>0</v>
      </c>
      <c r="T196" s="154">
        <v>0</v>
      </c>
      <c r="U196" s="154">
        <v>0</v>
      </c>
      <c r="V196" s="152">
        <f t="shared" si="36"/>
        <v>0</v>
      </c>
      <c r="W196" s="154">
        <v>200000</v>
      </c>
      <c r="X196" s="154">
        <v>0</v>
      </c>
      <c r="Y196" s="154">
        <v>0</v>
      </c>
    </row>
    <row r="197" spans="1:25" ht="33" customHeight="1" x14ac:dyDescent="0.25">
      <c r="A197" s="141">
        <f t="shared" si="35"/>
        <v>131</v>
      </c>
      <c r="B197" s="141" t="s">
        <v>159</v>
      </c>
      <c r="C197" s="141" t="s">
        <v>488</v>
      </c>
      <c r="D197" s="143" t="s">
        <v>267</v>
      </c>
      <c r="E197" s="152">
        <f t="shared" si="34"/>
        <v>743006.62179999996</v>
      </c>
      <c r="F197" s="154">
        <v>0</v>
      </c>
      <c r="G197" s="154">
        <v>0</v>
      </c>
      <c r="H197" s="153">
        <v>0</v>
      </c>
      <c r="I197" s="154">
        <v>0</v>
      </c>
      <c r="J197" s="154">
        <v>0</v>
      </c>
      <c r="K197" s="154">
        <v>0</v>
      </c>
      <c r="L197" s="141">
        <v>0</v>
      </c>
      <c r="M197" s="154">
        <v>0</v>
      </c>
      <c r="N197" s="154">
        <v>678487</v>
      </c>
      <c r="O197" s="154">
        <v>0</v>
      </c>
      <c r="P197" s="154">
        <v>0</v>
      </c>
      <c r="Q197" s="154">
        <v>0</v>
      </c>
      <c r="R197" s="154">
        <v>0</v>
      </c>
      <c r="S197" s="154">
        <v>0</v>
      </c>
      <c r="T197" s="154">
        <v>0</v>
      </c>
      <c r="U197" s="154">
        <v>50000</v>
      </c>
      <c r="V197" s="152">
        <f t="shared" si="36"/>
        <v>14519.621800000001</v>
      </c>
      <c r="W197" s="154">
        <v>0</v>
      </c>
      <c r="X197" s="154">
        <v>0</v>
      </c>
      <c r="Y197" s="154">
        <v>0</v>
      </c>
    </row>
    <row r="198" spans="1:25" ht="33" customHeight="1" x14ac:dyDescent="0.25">
      <c r="A198" s="141">
        <f t="shared" si="35"/>
        <v>132</v>
      </c>
      <c r="B198" s="141" t="s">
        <v>144</v>
      </c>
      <c r="C198" s="141" t="s">
        <v>489</v>
      </c>
      <c r="D198" s="143" t="s">
        <v>267</v>
      </c>
      <c r="E198" s="152">
        <f t="shared" si="34"/>
        <v>3529812.6</v>
      </c>
      <c r="F198" s="154">
        <v>0</v>
      </c>
      <c r="G198" s="154">
        <v>0</v>
      </c>
      <c r="H198" s="153">
        <v>0</v>
      </c>
      <c r="I198" s="154">
        <v>0</v>
      </c>
      <c r="J198" s="154">
        <v>0</v>
      </c>
      <c r="K198" s="154">
        <v>0</v>
      </c>
      <c r="L198" s="141">
        <v>1</v>
      </c>
      <c r="M198" s="154">
        <f>3309000*L198</f>
        <v>3309000</v>
      </c>
      <c r="N198" s="154">
        <v>0</v>
      </c>
      <c r="O198" s="154">
        <v>0</v>
      </c>
      <c r="P198" s="154">
        <v>0</v>
      </c>
      <c r="Q198" s="154">
        <v>0</v>
      </c>
      <c r="R198" s="154">
        <v>0</v>
      </c>
      <c r="S198" s="154">
        <v>0</v>
      </c>
      <c r="T198" s="154">
        <v>0</v>
      </c>
      <c r="U198" s="154">
        <v>150000</v>
      </c>
      <c r="V198" s="152">
        <f t="shared" si="36"/>
        <v>70812.600000000006</v>
      </c>
      <c r="W198" s="154">
        <v>0</v>
      </c>
      <c r="X198" s="154">
        <v>0</v>
      </c>
      <c r="Y198" s="154">
        <v>0</v>
      </c>
    </row>
    <row r="199" spans="1:25" ht="33" customHeight="1" x14ac:dyDescent="0.25">
      <c r="A199" s="141">
        <f t="shared" si="35"/>
        <v>133</v>
      </c>
      <c r="B199" s="141" t="s">
        <v>146</v>
      </c>
      <c r="C199" s="141" t="s">
        <v>490</v>
      </c>
      <c r="D199" s="98" t="s">
        <v>280</v>
      </c>
      <c r="E199" s="152">
        <f t="shared" si="34"/>
        <v>200000</v>
      </c>
      <c r="F199" s="154">
        <v>0</v>
      </c>
      <c r="G199" s="154">
        <v>0</v>
      </c>
      <c r="H199" s="153">
        <v>0</v>
      </c>
      <c r="I199" s="154">
        <v>0</v>
      </c>
      <c r="J199" s="154">
        <v>0</v>
      </c>
      <c r="K199" s="154">
        <v>0</v>
      </c>
      <c r="L199" s="141">
        <v>0</v>
      </c>
      <c r="M199" s="154">
        <v>0</v>
      </c>
      <c r="N199" s="154">
        <v>0</v>
      </c>
      <c r="O199" s="154">
        <v>0</v>
      </c>
      <c r="P199" s="154">
        <v>0</v>
      </c>
      <c r="Q199" s="154">
        <v>0</v>
      </c>
      <c r="R199" s="154">
        <v>0</v>
      </c>
      <c r="S199" s="154">
        <v>0</v>
      </c>
      <c r="T199" s="154">
        <v>0</v>
      </c>
      <c r="U199" s="154">
        <v>0</v>
      </c>
      <c r="V199" s="152">
        <f t="shared" si="36"/>
        <v>0</v>
      </c>
      <c r="W199" s="154">
        <v>200000</v>
      </c>
      <c r="X199" s="154">
        <v>0</v>
      </c>
      <c r="Y199" s="154">
        <v>0</v>
      </c>
    </row>
    <row r="200" spans="1:25" ht="33" customHeight="1" x14ac:dyDescent="0.25">
      <c r="A200" s="141">
        <f t="shared" si="35"/>
        <v>134</v>
      </c>
      <c r="B200" s="141" t="s">
        <v>146</v>
      </c>
      <c r="C200" s="141" t="s">
        <v>491</v>
      </c>
      <c r="D200" s="143" t="s">
        <v>267</v>
      </c>
      <c r="E200" s="152">
        <f t="shared" si="34"/>
        <v>513660.44439999998</v>
      </c>
      <c r="F200" s="154">
        <v>0</v>
      </c>
      <c r="G200" s="154">
        <v>0</v>
      </c>
      <c r="H200" s="153">
        <v>0</v>
      </c>
      <c r="I200" s="154">
        <v>0</v>
      </c>
      <c r="J200" s="154">
        <v>0</v>
      </c>
      <c r="K200" s="154">
        <v>453946</v>
      </c>
      <c r="L200" s="141">
        <v>0</v>
      </c>
      <c r="M200" s="154">
        <v>0</v>
      </c>
      <c r="N200" s="154">
        <v>0</v>
      </c>
      <c r="O200" s="154">
        <v>0</v>
      </c>
      <c r="P200" s="154">
        <v>0</v>
      </c>
      <c r="Q200" s="154">
        <v>0</v>
      </c>
      <c r="R200" s="154">
        <v>0</v>
      </c>
      <c r="S200" s="154">
        <v>0</v>
      </c>
      <c r="T200" s="154">
        <v>0</v>
      </c>
      <c r="U200" s="154">
        <v>50000</v>
      </c>
      <c r="V200" s="152">
        <f t="shared" si="36"/>
        <v>9714.4444000000003</v>
      </c>
      <c r="W200" s="154">
        <v>0</v>
      </c>
      <c r="X200" s="154">
        <v>0</v>
      </c>
      <c r="Y200" s="154">
        <v>0</v>
      </c>
    </row>
    <row r="201" spans="1:25" ht="33" customHeight="1" x14ac:dyDescent="0.25">
      <c r="A201" s="141">
        <f t="shared" si="35"/>
        <v>135</v>
      </c>
      <c r="B201" s="141" t="s">
        <v>149</v>
      </c>
      <c r="C201" s="141" t="s">
        <v>492</v>
      </c>
      <c r="D201" s="143" t="s">
        <v>267</v>
      </c>
      <c r="E201" s="152">
        <f t="shared" si="34"/>
        <v>200000</v>
      </c>
      <c r="F201" s="154">
        <v>0</v>
      </c>
      <c r="G201" s="154">
        <v>0</v>
      </c>
      <c r="H201" s="153">
        <v>0</v>
      </c>
      <c r="I201" s="154">
        <v>0</v>
      </c>
      <c r="J201" s="154">
        <v>0</v>
      </c>
      <c r="K201" s="154">
        <v>0</v>
      </c>
      <c r="L201" s="141">
        <v>0</v>
      </c>
      <c r="M201" s="154">
        <v>0</v>
      </c>
      <c r="N201" s="154">
        <v>0</v>
      </c>
      <c r="O201" s="154">
        <v>0</v>
      </c>
      <c r="P201" s="154">
        <v>0</v>
      </c>
      <c r="Q201" s="154">
        <v>0</v>
      </c>
      <c r="R201" s="154">
        <v>0</v>
      </c>
      <c r="S201" s="154">
        <v>0</v>
      </c>
      <c r="T201" s="154">
        <v>0</v>
      </c>
      <c r="U201" s="154">
        <v>0</v>
      </c>
      <c r="V201" s="152">
        <f t="shared" si="36"/>
        <v>0</v>
      </c>
      <c r="W201" s="154">
        <v>200000</v>
      </c>
      <c r="X201" s="154">
        <v>0</v>
      </c>
      <c r="Y201" s="154">
        <v>0</v>
      </c>
    </row>
    <row r="202" spans="1:25" ht="33" customHeight="1" x14ac:dyDescent="0.25">
      <c r="A202" s="141">
        <f t="shared" si="35"/>
        <v>136</v>
      </c>
      <c r="B202" s="141" t="s">
        <v>139</v>
      </c>
      <c r="C202" s="141" t="s">
        <v>493</v>
      </c>
      <c r="D202" s="98" t="s">
        <v>280</v>
      </c>
      <c r="E202" s="152">
        <f t="shared" si="34"/>
        <v>200000</v>
      </c>
      <c r="F202" s="154">
        <v>0</v>
      </c>
      <c r="G202" s="154">
        <v>0</v>
      </c>
      <c r="H202" s="153">
        <v>0</v>
      </c>
      <c r="I202" s="154">
        <v>0</v>
      </c>
      <c r="J202" s="154">
        <v>0</v>
      </c>
      <c r="K202" s="154">
        <v>0</v>
      </c>
      <c r="L202" s="141">
        <v>0</v>
      </c>
      <c r="M202" s="154">
        <v>0</v>
      </c>
      <c r="N202" s="154">
        <v>0</v>
      </c>
      <c r="O202" s="154">
        <v>0</v>
      </c>
      <c r="P202" s="154">
        <v>0</v>
      </c>
      <c r="Q202" s="154">
        <v>0</v>
      </c>
      <c r="R202" s="154">
        <v>0</v>
      </c>
      <c r="S202" s="154">
        <v>0</v>
      </c>
      <c r="T202" s="154">
        <v>0</v>
      </c>
      <c r="U202" s="154">
        <v>0</v>
      </c>
      <c r="V202" s="152">
        <f t="shared" si="36"/>
        <v>0</v>
      </c>
      <c r="W202" s="154">
        <v>200000</v>
      </c>
      <c r="X202" s="154">
        <v>0</v>
      </c>
      <c r="Y202" s="154">
        <v>0</v>
      </c>
    </row>
    <row r="203" spans="1:25" ht="33" customHeight="1" x14ac:dyDescent="0.25">
      <c r="A203" s="141">
        <f t="shared" si="35"/>
        <v>137</v>
      </c>
      <c r="B203" s="141" t="s">
        <v>139</v>
      </c>
      <c r="C203" s="141" t="s">
        <v>494</v>
      </c>
      <c r="D203" s="143" t="s">
        <v>267</v>
      </c>
      <c r="E203" s="152">
        <f t="shared" si="34"/>
        <v>200000</v>
      </c>
      <c r="F203" s="154">
        <v>0</v>
      </c>
      <c r="G203" s="154">
        <v>0</v>
      </c>
      <c r="H203" s="153">
        <v>0</v>
      </c>
      <c r="I203" s="154">
        <v>0</v>
      </c>
      <c r="J203" s="154">
        <v>0</v>
      </c>
      <c r="K203" s="154">
        <v>0</v>
      </c>
      <c r="L203" s="141">
        <v>0</v>
      </c>
      <c r="M203" s="154">
        <v>0</v>
      </c>
      <c r="N203" s="154">
        <v>0</v>
      </c>
      <c r="O203" s="154">
        <v>0</v>
      </c>
      <c r="P203" s="154">
        <v>0</v>
      </c>
      <c r="Q203" s="154">
        <v>0</v>
      </c>
      <c r="R203" s="154">
        <v>0</v>
      </c>
      <c r="S203" s="154">
        <v>0</v>
      </c>
      <c r="T203" s="154">
        <v>0</v>
      </c>
      <c r="U203" s="154">
        <v>0</v>
      </c>
      <c r="V203" s="152">
        <f t="shared" si="36"/>
        <v>0</v>
      </c>
      <c r="W203" s="154">
        <v>200000</v>
      </c>
      <c r="X203" s="154">
        <v>0</v>
      </c>
      <c r="Y203" s="154">
        <v>0</v>
      </c>
    </row>
    <row r="204" spans="1:25" ht="33" customHeight="1" x14ac:dyDescent="0.25">
      <c r="A204" s="141">
        <f t="shared" si="35"/>
        <v>138</v>
      </c>
      <c r="B204" s="141" t="s">
        <v>146</v>
      </c>
      <c r="C204" s="141" t="s">
        <v>495</v>
      </c>
      <c r="D204" s="143" t="s">
        <v>267</v>
      </c>
      <c r="E204" s="152">
        <f t="shared" si="34"/>
        <v>1921278.3407999999</v>
      </c>
      <c r="F204" s="154">
        <v>0</v>
      </c>
      <c r="G204" s="153">
        <v>1832072</v>
      </c>
      <c r="H204" s="153">
        <v>0</v>
      </c>
      <c r="I204" s="154">
        <v>0</v>
      </c>
      <c r="J204" s="154">
        <v>0</v>
      </c>
      <c r="K204" s="154">
        <v>0</v>
      </c>
      <c r="L204" s="141">
        <v>0</v>
      </c>
      <c r="M204" s="154">
        <v>0</v>
      </c>
      <c r="N204" s="154">
        <v>0</v>
      </c>
      <c r="O204" s="154">
        <v>0</v>
      </c>
      <c r="P204" s="154">
        <v>0</v>
      </c>
      <c r="Q204" s="154">
        <v>0</v>
      </c>
      <c r="R204" s="154">
        <v>0</v>
      </c>
      <c r="S204" s="154">
        <v>0</v>
      </c>
      <c r="T204" s="154">
        <v>0</v>
      </c>
      <c r="U204" s="154">
        <v>50000</v>
      </c>
      <c r="V204" s="152">
        <f t="shared" si="36"/>
        <v>39206.340800000005</v>
      </c>
      <c r="W204" s="154">
        <v>0</v>
      </c>
      <c r="X204" s="154">
        <v>0</v>
      </c>
      <c r="Y204" s="154">
        <v>0</v>
      </c>
    </row>
    <row r="205" spans="1:25" ht="33" customHeight="1" x14ac:dyDescent="0.25">
      <c r="A205" s="141">
        <f t="shared" si="35"/>
        <v>139</v>
      </c>
      <c r="B205" s="141" t="s">
        <v>142</v>
      </c>
      <c r="C205" s="141" t="s">
        <v>496</v>
      </c>
      <c r="D205" s="143" t="s">
        <v>267</v>
      </c>
      <c r="E205" s="152">
        <f t="shared" si="34"/>
        <v>6287059.5961999996</v>
      </c>
      <c r="F205" s="154">
        <v>0</v>
      </c>
      <c r="G205" s="154">
        <v>0</v>
      </c>
      <c r="H205" s="153">
        <v>0</v>
      </c>
      <c r="I205" s="154">
        <v>0</v>
      </c>
      <c r="J205" s="154">
        <v>0</v>
      </c>
      <c r="K205" s="154">
        <v>0</v>
      </c>
      <c r="L205" s="141">
        <v>0</v>
      </c>
      <c r="M205" s="154">
        <v>0</v>
      </c>
      <c r="N205" s="154">
        <v>6106383</v>
      </c>
      <c r="O205" s="154">
        <v>0</v>
      </c>
      <c r="P205" s="154">
        <v>0</v>
      </c>
      <c r="Q205" s="154">
        <v>0</v>
      </c>
      <c r="R205" s="154">
        <v>0</v>
      </c>
      <c r="S205" s="154">
        <v>0</v>
      </c>
      <c r="T205" s="154">
        <v>0</v>
      </c>
      <c r="U205" s="154">
        <v>50000</v>
      </c>
      <c r="V205" s="152">
        <f t="shared" si="36"/>
        <v>130676.59620000001</v>
      </c>
      <c r="W205" s="154">
        <v>0</v>
      </c>
      <c r="X205" s="154">
        <v>0</v>
      </c>
      <c r="Y205" s="154">
        <v>0</v>
      </c>
    </row>
    <row r="206" spans="1:25" ht="33" customHeight="1" x14ac:dyDescent="0.25">
      <c r="A206" s="141">
        <f t="shared" si="35"/>
        <v>140</v>
      </c>
      <c r="B206" s="141" t="s">
        <v>159</v>
      </c>
      <c r="C206" s="141" t="s">
        <v>497</v>
      </c>
      <c r="D206" s="143" t="s">
        <v>267</v>
      </c>
      <c r="E206" s="152">
        <f t="shared" si="34"/>
        <v>1325871.5959999999</v>
      </c>
      <c r="F206" s="154">
        <v>0</v>
      </c>
      <c r="G206" s="153">
        <v>1249140</v>
      </c>
      <c r="H206" s="153">
        <v>0</v>
      </c>
      <c r="I206" s="154">
        <v>0</v>
      </c>
      <c r="J206" s="154">
        <v>0</v>
      </c>
      <c r="K206" s="154">
        <v>0</v>
      </c>
      <c r="L206" s="141">
        <v>0</v>
      </c>
      <c r="M206" s="154">
        <v>0</v>
      </c>
      <c r="N206" s="154">
        <v>0</v>
      </c>
      <c r="O206" s="154">
        <v>0</v>
      </c>
      <c r="P206" s="154">
        <v>0</v>
      </c>
      <c r="Q206" s="154">
        <v>0</v>
      </c>
      <c r="R206" s="154">
        <v>0</v>
      </c>
      <c r="S206" s="154">
        <v>0</v>
      </c>
      <c r="T206" s="154">
        <v>0</v>
      </c>
      <c r="U206" s="154">
        <v>50000</v>
      </c>
      <c r="V206" s="152">
        <f t="shared" si="36"/>
        <v>26731.596000000001</v>
      </c>
      <c r="W206" s="154">
        <v>0</v>
      </c>
      <c r="X206" s="154">
        <v>0</v>
      </c>
      <c r="Y206" s="154">
        <v>0</v>
      </c>
    </row>
    <row r="207" spans="1:25" ht="33" customHeight="1" x14ac:dyDescent="0.25">
      <c r="A207" s="141">
        <f t="shared" si="35"/>
        <v>141</v>
      </c>
      <c r="B207" s="141" t="s">
        <v>144</v>
      </c>
      <c r="C207" s="141" t="s">
        <v>498</v>
      </c>
      <c r="D207" s="143" t="s">
        <v>267</v>
      </c>
      <c r="E207" s="152">
        <f t="shared" si="34"/>
        <v>1495987.8088</v>
      </c>
      <c r="F207" s="154">
        <v>0</v>
      </c>
      <c r="G207" s="153">
        <v>1415692</v>
      </c>
      <c r="H207" s="153">
        <v>0</v>
      </c>
      <c r="I207" s="154">
        <v>0</v>
      </c>
      <c r="J207" s="154">
        <v>0</v>
      </c>
      <c r="K207" s="154">
        <v>0</v>
      </c>
      <c r="L207" s="141">
        <v>0</v>
      </c>
      <c r="M207" s="154">
        <v>0</v>
      </c>
      <c r="N207" s="154">
        <v>0</v>
      </c>
      <c r="O207" s="154">
        <v>0</v>
      </c>
      <c r="P207" s="154">
        <v>0</v>
      </c>
      <c r="Q207" s="154">
        <v>0</v>
      </c>
      <c r="R207" s="154">
        <v>0</v>
      </c>
      <c r="S207" s="154">
        <v>0</v>
      </c>
      <c r="T207" s="154">
        <v>0</v>
      </c>
      <c r="U207" s="154">
        <v>50000</v>
      </c>
      <c r="V207" s="152">
        <f t="shared" si="36"/>
        <v>30295.808800000003</v>
      </c>
      <c r="W207" s="154">
        <v>0</v>
      </c>
      <c r="X207" s="154">
        <v>0</v>
      </c>
      <c r="Y207" s="154">
        <v>0</v>
      </c>
    </row>
    <row r="208" spans="1:25" ht="33" customHeight="1" x14ac:dyDescent="0.25">
      <c r="A208" s="141">
        <f t="shared" si="35"/>
        <v>142</v>
      </c>
      <c r="B208" s="141" t="s">
        <v>159</v>
      </c>
      <c r="C208" s="141" t="s">
        <v>499</v>
      </c>
      <c r="D208" s="143" t="s">
        <v>267</v>
      </c>
      <c r="E208" s="152">
        <f t="shared" si="34"/>
        <v>6235736.1220000004</v>
      </c>
      <c r="F208" s="154">
        <v>0</v>
      </c>
      <c r="G208" s="154">
        <v>0</v>
      </c>
      <c r="H208" s="153">
        <v>0</v>
      </c>
      <c r="I208" s="154">
        <v>0</v>
      </c>
      <c r="J208" s="154">
        <v>0</v>
      </c>
      <c r="K208" s="154">
        <v>0</v>
      </c>
      <c r="L208" s="141">
        <v>0</v>
      </c>
      <c r="M208" s="154">
        <v>0</v>
      </c>
      <c r="N208" s="154">
        <v>0</v>
      </c>
      <c r="O208" s="154">
        <v>0</v>
      </c>
      <c r="P208" s="154">
        <v>2738230</v>
      </c>
      <c r="Q208" s="154">
        <v>720000</v>
      </c>
      <c r="R208" s="154">
        <v>0</v>
      </c>
      <c r="S208" s="154">
        <v>2500000</v>
      </c>
      <c r="T208" s="154">
        <v>0</v>
      </c>
      <c r="U208" s="154">
        <v>150000</v>
      </c>
      <c r="V208" s="152">
        <f t="shared" si="36"/>
        <v>127506.12200000002</v>
      </c>
      <c r="W208" s="154">
        <v>0</v>
      </c>
      <c r="X208" s="154">
        <v>0</v>
      </c>
      <c r="Y208" s="154">
        <v>0</v>
      </c>
    </row>
    <row r="209" spans="1:30" ht="33" customHeight="1" x14ac:dyDescent="0.25">
      <c r="A209" s="141">
        <f t="shared" si="35"/>
        <v>143</v>
      </c>
      <c r="B209" s="98" t="s">
        <v>139</v>
      </c>
      <c r="C209" s="98" t="s">
        <v>500</v>
      </c>
      <c r="D209" s="98" t="s">
        <v>280</v>
      </c>
      <c r="E209" s="152">
        <f t="shared" si="34"/>
        <v>4730565.5</v>
      </c>
      <c r="F209" s="154">
        <v>0</v>
      </c>
      <c r="G209" s="154">
        <v>0</v>
      </c>
      <c r="H209" s="153">
        <v>0</v>
      </c>
      <c r="I209" s="154">
        <v>0</v>
      </c>
      <c r="J209" s="154">
        <v>0</v>
      </c>
      <c r="K209" s="154">
        <v>0</v>
      </c>
      <c r="L209" s="141">
        <v>0</v>
      </c>
      <c r="M209" s="154">
        <v>0</v>
      </c>
      <c r="N209" s="154">
        <v>4582500</v>
      </c>
      <c r="O209" s="154">
        <v>0</v>
      </c>
      <c r="P209" s="154">
        <v>0</v>
      </c>
      <c r="Q209" s="154">
        <v>0</v>
      </c>
      <c r="R209" s="154">
        <v>0</v>
      </c>
      <c r="S209" s="154">
        <v>0</v>
      </c>
      <c r="T209" s="154">
        <v>0</v>
      </c>
      <c r="U209" s="154">
        <v>50000</v>
      </c>
      <c r="V209" s="152">
        <f t="shared" si="36"/>
        <v>98065.500000000015</v>
      </c>
      <c r="W209" s="154">
        <v>0</v>
      </c>
      <c r="X209" s="154">
        <v>0</v>
      </c>
      <c r="Y209" s="154">
        <v>0</v>
      </c>
    </row>
    <row r="210" spans="1:30" ht="33" customHeight="1" x14ac:dyDescent="0.25">
      <c r="A210" s="141">
        <f t="shared" si="35"/>
        <v>144</v>
      </c>
      <c r="B210" s="98" t="s">
        <v>139</v>
      </c>
      <c r="C210" s="98" t="s">
        <v>501</v>
      </c>
      <c r="D210" s="98" t="s">
        <v>267</v>
      </c>
      <c r="E210" s="152">
        <f t="shared" si="34"/>
        <v>7838770.9868999999</v>
      </c>
      <c r="F210" s="154">
        <v>0</v>
      </c>
      <c r="G210" s="154">
        <v>0</v>
      </c>
      <c r="H210" s="153">
        <v>0</v>
      </c>
      <c r="I210" s="154">
        <v>0</v>
      </c>
      <c r="J210" s="154">
        <v>0</v>
      </c>
      <c r="K210" s="154">
        <v>0</v>
      </c>
      <c r="L210" s="141">
        <v>0</v>
      </c>
      <c r="M210" s="154">
        <v>0</v>
      </c>
      <c r="N210" s="154">
        <v>7625583.5</v>
      </c>
      <c r="O210" s="154">
        <v>0</v>
      </c>
      <c r="P210" s="154">
        <v>0</v>
      </c>
      <c r="Q210" s="154">
        <v>0</v>
      </c>
      <c r="R210" s="154">
        <v>0</v>
      </c>
      <c r="S210" s="154">
        <v>0</v>
      </c>
      <c r="T210" s="154">
        <v>0</v>
      </c>
      <c r="U210" s="154">
        <v>50000</v>
      </c>
      <c r="V210" s="152">
        <f t="shared" si="36"/>
        <v>163187.48690000002</v>
      </c>
      <c r="W210" s="154">
        <v>0</v>
      </c>
      <c r="X210" s="154">
        <v>0</v>
      </c>
      <c r="Y210" s="154">
        <v>0</v>
      </c>
    </row>
    <row r="211" spans="1:30" ht="33" customHeight="1" x14ac:dyDescent="0.25">
      <c r="A211" s="141">
        <f t="shared" si="35"/>
        <v>145</v>
      </c>
      <c r="B211" s="98" t="s">
        <v>139</v>
      </c>
      <c r="C211" s="98" t="s">
        <v>502</v>
      </c>
      <c r="D211" s="98" t="s">
        <v>267</v>
      </c>
      <c r="E211" s="152">
        <f t="shared" si="34"/>
        <v>4485242.37952</v>
      </c>
      <c r="F211" s="154">
        <v>0</v>
      </c>
      <c r="G211" s="154">
        <v>0</v>
      </c>
      <c r="H211" s="153">
        <v>0</v>
      </c>
      <c r="I211" s="154">
        <v>0</v>
      </c>
      <c r="J211" s="154">
        <v>0</v>
      </c>
      <c r="K211" s="154">
        <v>0</v>
      </c>
      <c r="L211" s="141">
        <v>0</v>
      </c>
      <c r="M211" s="154">
        <v>0</v>
      </c>
      <c r="N211" s="154">
        <v>4342316.8</v>
      </c>
      <c r="O211" s="154">
        <v>0</v>
      </c>
      <c r="P211" s="154">
        <v>0</v>
      </c>
      <c r="Q211" s="154">
        <v>0</v>
      </c>
      <c r="R211" s="154">
        <v>0</v>
      </c>
      <c r="S211" s="154">
        <v>0</v>
      </c>
      <c r="T211" s="154">
        <v>0</v>
      </c>
      <c r="U211" s="154">
        <v>50000</v>
      </c>
      <c r="V211" s="152">
        <f t="shared" si="36"/>
        <v>92925.579519999999</v>
      </c>
      <c r="W211" s="154">
        <v>0</v>
      </c>
      <c r="X211" s="154">
        <v>0</v>
      </c>
      <c r="Y211" s="154">
        <v>0</v>
      </c>
    </row>
    <row r="212" spans="1:30" ht="33" customHeight="1" x14ac:dyDescent="0.25">
      <c r="A212" s="141">
        <f t="shared" si="35"/>
        <v>146</v>
      </c>
      <c r="B212" s="98" t="s">
        <v>149</v>
      </c>
      <c r="C212" s="98" t="s">
        <v>503</v>
      </c>
      <c r="D212" s="98" t="s">
        <v>267</v>
      </c>
      <c r="E212" s="152">
        <f t="shared" si="34"/>
        <v>7712542.7999999998</v>
      </c>
      <c r="F212" s="154">
        <v>0</v>
      </c>
      <c r="G212" s="154">
        <v>0</v>
      </c>
      <c r="H212" s="153">
        <v>0</v>
      </c>
      <c r="I212" s="154">
        <v>0</v>
      </c>
      <c r="J212" s="154">
        <v>0</v>
      </c>
      <c r="K212" s="154">
        <v>0</v>
      </c>
      <c r="L212" s="141">
        <v>0</v>
      </c>
      <c r="M212" s="154">
        <v>0</v>
      </c>
      <c r="N212" s="154">
        <v>0</v>
      </c>
      <c r="O212" s="154">
        <v>0</v>
      </c>
      <c r="P212" s="154">
        <v>7502000</v>
      </c>
      <c r="Q212" s="154">
        <v>0</v>
      </c>
      <c r="R212" s="154">
        <v>0</v>
      </c>
      <c r="S212" s="154">
        <v>0</v>
      </c>
      <c r="T212" s="154">
        <v>0</v>
      </c>
      <c r="U212" s="154">
        <v>50000</v>
      </c>
      <c r="V212" s="152">
        <f t="shared" si="36"/>
        <v>160542.80000000002</v>
      </c>
      <c r="W212" s="154">
        <v>0</v>
      </c>
      <c r="X212" s="154">
        <v>0</v>
      </c>
      <c r="Y212" s="154">
        <v>0</v>
      </c>
    </row>
    <row r="213" spans="1:30" ht="33" customHeight="1" x14ac:dyDescent="0.25">
      <c r="A213" s="141">
        <f t="shared" si="35"/>
        <v>147</v>
      </c>
      <c r="B213" s="98" t="s">
        <v>159</v>
      </c>
      <c r="C213" s="98" t="s">
        <v>504</v>
      </c>
      <c r="D213" s="98" t="s">
        <v>267</v>
      </c>
      <c r="E213" s="152">
        <f t="shared" si="34"/>
        <v>6690952.1046199994</v>
      </c>
      <c r="F213" s="154">
        <v>0</v>
      </c>
      <c r="G213" s="154">
        <v>0</v>
      </c>
      <c r="H213" s="153">
        <v>0</v>
      </c>
      <c r="I213" s="154">
        <v>0</v>
      </c>
      <c r="J213" s="154">
        <v>0</v>
      </c>
      <c r="K213" s="154">
        <v>0</v>
      </c>
      <c r="L213" s="141">
        <v>0</v>
      </c>
      <c r="M213" s="154">
        <v>0</v>
      </c>
      <c r="N213" s="154">
        <v>6501813.2999999998</v>
      </c>
      <c r="O213" s="154">
        <v>0</v>
      </c>
      <c r="P213" s="154">
        <v>0</v>
      </c>
      <c r="Q213" s="154">
        <v>0</v>
      </c>
      <c r="R213" s="154">
        <v>0</v>
      </c>
      <c r="S213" s="154">
        <v>0</v>
      </c>
      <c r="T213" s="154">
        <v>0</v>
      </c>
      <c r="U213" s="154">
        <v>50000</v>
      </c>
      <c r="V213" s="152">
        <f t="shared" si="36"/>
        <v>139138.80462000001</v>
      </c>
      <c r="W213" s="154">
        <v>0</v>
      </c>
      <c r="X213" s="154">
        <v>0</v>
      </c>
      <c r="Y213" s="154">
        <v>0</v>
      </c>
    </row>
    <row r="214" spans="1:30" s="83" customFormat="1" ht="23.1" customHeight="1" x14ac:dyDescent="0.25">
      <c r="A214" s="373" t="s">
        <v>512</v>
      </c>
      <c r="B214" s="373"/>
      <c r="C214" s="373"/>
      <c r="D214" s="145" t="s">
        <v>31</v>
      </c>
      <c r="E214" s="149">
        <f>F214+G214+H214+I214+J214+K214+L214+M214+N214+O214+P214+Q214+R214+S214+T214+U214+V214+W214+X214+Y214</f>
        <v>960881.067668</v>
      </c>
      <c r="F214" s="146">
        <f t="shared" ref="F214:V214" si="37">SUM(F215:F215)</f>
        <v>891796.62</v>
      </c>
      <c r="G214" s="146">
        <f t="shared" si="37"/>
        <v>0</v>
      </c>
      <c r="H214" s="146">
        <f t="shared" si="37"/>
        <v>0</v>
      </c>
      <c r="I214" s="146">
        <f t="shared" si="37"/>
        <v>0</v>
      </c>
      <c r="J214" s="146">
        <f t="shared" si="37"/>
        <v>0</v>
      </c>
      <c r="K214" s="146">
        <f t="shared" si="37"/>
        <v>0</v>
      </c>
      <c r="L214" s="144">
        <f t="shared" si="37"/>
        <v>0</v>
      </c>
      <c r="M214" s="146">
        <f t="shared" si="37"/>
        <v>0</v>
      </c>
      <c r="N214" s="146">
        <f t="shared" si="37"/>
        <v>0</v>
      </c>
      <c r="O214" s="146">
        <f t="shared" si="37"/>
        <v>0</v>
      </c>
      <c r="P214" s="146">
        <f t="shared" si="37"/>
        <v>0</v>
      </c>
      <c r="Q214" s="146">
        <f t="shared" si="37"/>
        <v>0</v>
      </c>
      <c r="R214" s="146">
        <f t="shared" si="37"/>
        <v>0</v>
      </c>
      <c r="S214" s="146">
        <f t="shared" si="37"/>
        <v>0</v>
      </c>
      <c r="T214" s="146">
        <f t="shared" si="37"/>
        <v>0</v>
      </c>
      <c r="U214" s="146">
        <f t="shared" si="37"/>
        <v>50000</v>
      </c>
      <c r="V214" s="146">
        <f t="shared" si="37"/>
        <v>19084.447668000001</v>
      </c>
      <c r="W214" s="146">
        <v>0</v>
      </c>
      <c r="X214" s="146">
        <v>0</v>
      </c>
      <c r="Y214" s="146">
        <v>0</v>
      </c>
    </row>
    <row r="215" spans="1:30" ht="23.1" customHeight="1" x14ac:dyDescent="0.25">
      <c r="A215" s="151">
        <v>1</v>
      </c>
      <c r="B215" s="143" t="s">
        <v>236</v>
      </c>
      <c r="C215" s="143" t="s">
        <v>506</v>
      </c>
      <c r="D215" s="143" t="s">
        <v>267</v>
      </c>
      <c r="E215" s="152">
        <f>F215+G215+H215+I215+J215+K215+M215+N215+O215+P215+Q215+R215+S215+T215+U215+V215+W215+X215+Y215</f>
        <v>960881.067668</v>
      </c>
      <c r="F215" s="153">
        <v>891796.62</v>
      </c>
      <c r="G215" s="153">
        <v>0</v>
      </c>
      <c r="H215" s="153">
        <v>0</v>
      </c>
      <c r="I215" s="153">
        <v>0</v>
      </c>
      <c r="J215" s="153">
        <v>0</v>
      </c>
      <c r="K215" s="153">
        <v>0</v>
      </c>
      <c r="L215" s="143">
        <v>0</v>
      </c>
      <c r="M215" s="153">
        <v>0</v>
      </c>
      <c r="N215" s="153">
        <v>0</v>
      </c>
      <c r="O215" s="153">
        <v>0</v>
      </c>
      <c r="P215" s="153">
        <v>0</v>
      </c>
      <c r="Q215" s="153">
        <v>0</v>
      </c>
      <c r="R215" s="153">
        <v>0</v>
      </c>
      <c r="S215" s="153">
        <v>0</v>
      </c>
      <c r="T215" s="153">
        <v>0</v>
      </c>
      <c r="U215" s="161">
        <v>50000</v>
      </c>
      <c r="V215" s="153">
        <f>(F215+G215+H215+I215+J215+K215+M215+N215+O215+P215+Q215+R215+S215+T215)*2.14%</f>
        <v>19084.447668000001</v>
      </c>
      <c r="W215" s="153">
        <v>0</v>
      </c>
      <c r="X215" s="153">
        <v>0</v>
      </c>
      <c r="Y215" s="153">
        <v>0</v>
      </c>
    </row>
    <row r="216" spans="1:30" ht="24.75" customHeight="1" x14ac:dyDescent="0.25">
      <c r="A216" s="78"/>
      <c r="C216" s="82"/>
      <c r="E216" s="137"/>
      <c r="F216" s="134"/>
      <c r="G216" s="134"/>
      <c r="H216" s="134"/>
      <c r="I216" s="134"/>
      <c r="J216" s="134"/>
      <c r="K216" s="134"/>
      <c r="L216" s="82"/>
      <c r="M216" s="134"/>
      <c r="N216" s="137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7"/>
      <c r="Z216" s="134"/>
      <c r="AA216" s="134"/>
      <c r="AB216" s="134"/>
      <c r="AC216" s="134"/>
      <c r="AD216" s="134"/>
    </row>
    <row r="217" spans="1:30" ht="24.75" customHeight="1" x14ac:dyDescent="0.25">
      <c r="A217" s="174"/>
      <c r="B217" s="175"/>
      <c r="C217" s="175"/>
      <c r="D217" s="84"/>
      <c r="E217" s="137"/>
      <c r="F217" s="176"/>
      <c r="G217" s="176"/>
      <c r="H217" s="176"/>
      <c r="I217" s="176"/>
      <c r="J217" s="176"/>
      <c r="K217" s="176"/>
      <c r="L217" s="83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</row>
    <row r="218" spans="1:30" ht="24.75" customHeight="1" x14ac:dyDescent="0.25">
      <c r="A218" s="78"/>
      <c r="E218" s="137"/>
      <c r="F218" s="134"/>
      <c r="G218" s="134"/>
      <c r="H218" s="134"/>
      <c r="I218" s="134"/>
      <c r="J218" s="134"/>
      <c r="K218" s="134"/>
      <c r="L218" s="82"/>
      <c r="M218" s="134"/>
      <c r="N218" s="134"/>
      <c r="O218" s="134"/>
      <c r="P218" s="134"/>
      <c r="Q218" s="134"/>
      <c r="R218" s="134"/>
      <c r="S218" s="134"/>
      <c r="T218" s="134"/>
      <c r="U218" s="147"/>
      <c r="V218" s="134"/>
      <c r="W218" s="134"/>
      <c r="X218" s="134"/>
      <c r="Y218" s="134"/>
    </row>
    <row r="219" spans="1:30" ht="24.75" customHeight="1" x14ac:dyDescent="0.25">
      <c r="A219" s="78"/>
      <c r="E219" s="137"/>
      <c r="F219" s="134"/>
      <c r="G219" s="134"/>
      <c r="H219" s="134"/>
      <c r="I219" s="134"/>
      <c r="J219" s="134"/>
      <c r="K219" s="134"/>
      <c r="L219" s="82"/>
      <c r="M219" s="134"/>
      <c r="N219" s="134"/>
      <c r="O219" s="134"/>
      <c r="P219" s="134"/>
      <c r="Q219" s="134"/>
      <c r="R219" s="134"/>
      <c r="S219" s="134"/>
      <c r="T219" s="134"/>
      <c r="U219" s="147"/>
      <c r="V219" s="134"/>
      <c r="W219" s="134"/>
      <c r="X219" s="134"/>
      <c r="Y219" s="134"/>
    </row>
    <row r="220" spans="1:30" ht="24.75" customHeight="1" x14ac:dyDescent="0.25">
      <c r="A220" s="78"/>
      <c r="E220" s="137"/>
      <c r="F220" s="134"/>
      <c r="G220" s="134"/>
      <c r="H220" s="134"/>
      <c r="I220" s="134"/>
      <c r="J220" s="134"/>
      <c r="K220" s="134"/>
      <c r="L220" s="82"/>
      <c r="M220" s="134"/>
      <c r="N220" s="134"/>
      <c r="O220" s="134"/>
      <c r="P220" s="134"/>
      <c r="Q220" s="134"/>
      <c r="R220" s="134"/>
      <c r="S220" s="134"/>
      <c r="T220" s="134"/>
      <c r="U220" s="147"/>
      <c r="V220" s="134"/>
      <c r="W220" s="134"/>
      <c r="X220" s="134"/>
      <c r="Y220" s="134"/>
    </row>
    <row r="221" spans="1:30" ht="24.75" customHeight="1" x14ac:dyDescent="0.25">
      <c r="A221" s="78"/>
      <c r="E221" s="137"/>
      <c r="F221" s="134"/>
      <c r="G221" s="134"/>
      <c r="H221" s="134"/>
      <c r="I221" s="134"/>
      <c r="J221" s="134"/>
      <c r="K221" s="134"/>
      <c r="L221" s="82"/>
      <c r="M221" s="134"/>
      <c r="N221" s="134"/>
      <c r="O221" s="134"/>
      <c r="P221" s="134"/>
      <c r="Q221" s="134"/>
      <c r="R221" s="134"/>
      <c r="S221" s="134"/>
      <c r="T221" s="134"/>
      <c r="U221" s="147"/>
      <c r="V221" s="134"/>
      <c r="W221" s="134"/>
      <c r="X221" s="134"/>
      <c r="Y221" s="134"/>
    </row>
    <row r="222" spans="1:30" ht="24.75" customHeight="1" x14ac:dyDescent="0.25">
      <c r="A222" s="78"/>
      <c r="E222" s="137"/>
      <c r="F222" s="134"/>
      <c r="G222" s="134"/>
      <c r="H222" s="134"/>
      <c r="I222" s="134"/>
      <c r="J222" s="134"/>
      <c r="K222" s="134"/>
      <c r="L222" s="82"/>
      <c r="M222" s="134"/>
      <c r="N222" s="134"/>
      <c r="O222" s="134"/>
      <c r="P222" s="134"/>
      <c r="Q222" s="134"/>
      <c r="R222" s="134"/>
      <c r="S222" s="134"/>
      <c r="T222" s="134"/>
      <c r="U222" s="147"/>
      <c r="V222" s="134"/>
      <c r="W222" s="134"/>
      <c r="X222" s="134"/>
      <c r="Y222" s="134"/>
    </row>
    <row r="223" spans="1:30" ht="24.75" customHeight="1" x14ac:dyDescent="0.25">
      <c r="A223" s="174"/>
      <c r="D223" s="84"/>
      <c r="E223" s="137"/>
      <c r="F223" s="176"/>
      <c r="G223" s="176"/>
      <c r="H223" s="176"/>
      <c r="I223" s="176"/>
      <c r="J223" s="176"/>
      <c r="K223" s="176"/>
      <c r="L223" s="83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</row>
    <row r="224" spans="1:30" ht="24.75" customHeight="1" x14ac:dyDescent="0.25">
      <c r="E224" s="137"/>
      <c r="F224" s="147"/>
      <c r="G224" s="147"/>
      <c r="H224" s="147"/>
      <c r="I224" s="147"/>
      <c r="J224" s="147"/>
      <c r="K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</row>
    <row r="225" spans="2:25" ht="24.75" customHeight="1" x14ac:dyDescent="0.25">
      <c r="B225" s="82"/>
      <c r="E225" s="137"/>
      <c r="F225" s="147"/>
      <c r="G225" s="147"/>
      <c r="H225" s="147"/>
      <c r="I225" s="147"/>
      <c r="J225" s="147"/>
      <c r="K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</row>
    <row r="226" spans="2:25" ht="24.75" customHeight="1" x14ac:dyDescent="0.25">
      <c r="B226" s="82"/>
      <c r="E226" s="137"/>
      <c r="F226" s="147"/>
      <c r="G226" s="147"/>
      <c r="H226" s="147"/>
      <c r="I226" s="147"/>
      <c r="J226" s="147"/>
      <c r="K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</row>
    <row r="227" spans="2:25" ht="24.75" customHeight="1" x14ac:dyDescent="0.25">
      <c r="B227" s="82"/>
      <c r="E227" s="137"/>
      <c r="F227" s="147"/>
      <c r="G227" s="147"/>
      <c r="H227" s="147"/>
      <c r="I227" s="147"/>
      <c r="J227" s="147"/>
      <c r="K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</row>
    <row r="228" spans="2:25" ht="24.75" customHeight="1" x14ac:dyDescent="0.25">
      <c r="B228" s="82"/>
      <c r="E228" s="137"/>
      <c r="F228" s="147"/>
      <c r="G228" s="147"/>
      <c r="H228" s="147"/>
      <c r="I228" s="147"/>
      <c r="J228" s="147"/>
      <c r="K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</row>
    <row r="229" spans="2:25" ht="24.75" customHeight="1" x14ac:dyDescent="0.25">
      <c r="B229" s="82"/>
      <c r="E229" s="137"/>
      <c r="F229" s="147"/>
      <c r="G229" s="147"/>
      <c r="H229" s="147"/>
      <c r="I229" s="147"/>
      <c r="J229" s="147"/>
      <c r="K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</row>
    <row r="230" spans="2:25" ht="24.75" customHeight="1" x14ac:dyDescent="0.25">
      <c r="B230" s="82"/>
      <c r="E230" s="137"/>
      <c r="F230" s="147"/>
      <c r="G230" s="147"/>
      <c r="H230" s="147"/>
      <c r="I230" s="147"/>
      <c r="J230" s="147"/>
      <c r="K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</row>
    <row r="231" spans="2:25" ht="24.75" customHeight="1" x14ac:dyDescent="0.25">
      <c r="B231" s="82"/>
      <c r="E231" s="137"/>
      <c r="F231" s="147"/>
      <c r="G231" s="147"/>
      <c r="H231" s="147"/>
      <c r="I231" s="147"/>
      <c r="J231" s="147"/>
      <c r="K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</row>
    <row r="232" spans="2:25" ht="24.75" customHeight="1" x14ac:dyDescent="0.25">
      <c r="B232" s="82"/>
      <c r="E232" s="137"/>
      <c r="F232" s="147"/>
      <c r="G232" s="147"/>
      <c r="H232" s="147"/>
      <c r="I232" s="147"/>
      <c r="J232" s="147"/>
      <c r="K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</row>
    <row r="233" spans="2:25" ht="24.75" customHeight="1" x14ac:dyDescent="0.25">
      <c r="B233" s="82"/>
      <c r="E233" s="137"/>
      <c r="F233" s="147"/>
      <c r="G233" s="147"/>
      <c r="H233" s="147"/>
      <c r="I233" s="147"/>
      <c r="J233" s="147"/>
      <c r="K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</row>
    <row r="234" spans="2:25" ht="24.75" customHeight="1" x14ac:dyDescent="0.25">
      <c r="B234" s="82"/>
      <c r="E234" s="137"/>
      <c r="F234" s="147"/>
      <c r="G234" s="147"/>
      <c r="H234" s="147"/>
      <c r="I234" s="147"/>
      <c r="J234" s="147"/>
      <c r="K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</row>
    <row r="235" spans="2:25" ht="24.75" customHeight="1" x14ac:dyDescent="0.25">
      <c r="B235" s="82"/>
      <c r="E235" s="137"/>
      <c r="F235" s="147"/>
      <c r="G235" s="147"/>
      <c r="H235" s="147"/>
      <c r="I235" s="147"/>
      <c r="J235" s="147"/>
      <c r="K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</row>
    <row r="236" spans="2:25" ht="24.75" customHeight="1" x14ac:dyDescent="0.25">
      <c r="B236" s="82"/>
      <c r="E236" s="137"/>
      <c r="F236" s="147"/>
      <c r="G236" s="147"/>
      <c r="H236" s="147"/>
      <c r="I236" s="147"/>
      <c r="J236" s="147"/>
      <c r="K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</row>
    <row r="237" spans="2:25" ht="24.75" customHeight="1" x14ac:dyDescent="0.25">
      <c r="B237" s="82"/>
      <c r="E237" s="137"/>
      <c r="F237" s="147"/>
      <c r="G237" s="147"/>
      <c r="H237" s="147"/>
      <c r="I237" s="147"/>
      <c r="J237" s="147"/>
      <c r="K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</row>
    <row r="238" spans="2:25" ht="24.75" customHeight="1" x14ac:dyDescent="0.25">
      <c r="B238" s="82"/>
      <c r="E238" s="137"/>
      <c r="F238" s="147"/>
      <c r="G238" s="147"/>
      <c r="H238" s="147"/>
      <c r="I238" s="147"/>
      <c r="J238" s="147"/>
      <c r="K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</row>
    <row r="239" spans="2:25" ht="24.75" customHeight="1" x14ac:dyDescent="0.25">
      <c r="B239" s="82"/>
      <c r="E239" s="137"/>
      <c r="F239" s="147"/>
      <c r="G239" s="147"/>
      <c r="H239" s="147"/>
      <c r="I239" s="147"/>
      <c r="J239" s="147"/>
      <c r="K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</row>
    <row r="240" spans="2:25" ht="24.75" customHeight="1" x14ac:dyDescent="0.25">
      <c r="B240" s="82"/>
      <c r="E240" s="137"/>
      <c r="F240" s="147"/>
      <c r="G240" s="147"/>
      <c r="H240" s="147"/>
      <c r="I240" s="147"/>
      <c r="J240" s="147"/>
      <c r="K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</row>
    <row r="241" spans="2:25" ht="24.75" customHeight="1" x14ac:dyDescent="0.25">
      <c r="B241" s="82"/>
      <c r="E241" s="137"/>
      <c r="F241" s="147"/>
      <c r="G241" s="147"/>
      <c r="H241" s="147"/>
      <c r="I241" s="147"/>
      <c r="J241" s="147"/>
      <c r="K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</row>
    <row r="242" spans="2:25" ht="24.75" customHeight="1" x14ac:dyDescent="0.25">
      <c r="B242" s="82"/>
      <c r="E242" s="137"/>
      <c r="F242" s="147"/>
      <c r="G242" s="147"/>
      <c r="H242" s="147"/>
      <c r="I242" s="147"/>
      <c r="J242" s="147"/>
      <c r="K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</row>
    <row r="243" spans="2:25" ht="24.75" customHeight="1" x14ac:dyDescent="0.25">
      <c r="B243" s="82"/>
      <c r="E243" s="137"/>
      <c r="F243" s="147"/>
      <c r="G243" s="147"/>
      <c r="H243" s="147"/>
      <c r="I243" s="147"/>
      <c r="J243" s="147"/>
      <c r="K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</row>
    <row r="244" spans="2:25" ht="24.75" customHeight="1" x14ac:dyDescent="0.25">
      <c r="B244" s="82"/>
      <c r="E244" s="137"/>
      <c r="F244" s="147"/>
      <c r="G244" s="147"/>
      <c r="H244" s="147"/>
      <c r="I244" s="147"/>
      <c r="J244" s="147"/>
      <c r="K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</row>
    <row r="245" spans="2:25" ht="24.75" customHeight="1" x14ac:dyDescent="0.25">
      <c r="B245" s="82"/>
      <c r="E245" s="137"/>
      <c r="F245" s="147"/>
      <c r="G245" s="147"/>
      <c r="H245" s="147"/>
      <c r="I245" s="147"/>
      <c r="J245" s="147"/>
      <c r="K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</row>
    <row r="246" spans="2:25" ht="24.75" customHeight="1" x14ac:dyDescent="0.25">
      <c r="B246" s="82"/>
      <c r="E246" s="137"/>
      <c r="F246" s="147"/>
      <c r="G246" s="147"/>
      <c r="H246" s="147"/>
      <c r="I246" s="147"/>
      <c r="J246" s="147"/>
      <c r="K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</row>
    <row r="247" spans="2:25" ht="24.75" customHeight="1" x14ac:dyDescent="0.25">
      <c r="B247" s="82"/>
      <c r="E247" s="137"/>
      <c r="F247" s="147"/>
      <c r="G247" s="147"/>
      <c r="H247" s="147"/>
      <c r="I247" s="147"/>
      <c r="J247" s="147"/>
      <c r="K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</row>
    <row r="248" spans="2:25" ht="24.75" customHeight="1" x14ac:dyDescent="0.25">
      <c r="B248" s="82"/>
      <c r="D248" s="82"/>
      <c r="E248" s="137"/>
      <c r="F248" s="147"/>
      <c r="G248" s="147"/>
      <c r="H248" s="147"/>
      <c r="I248" s="147"/>
      <c r="J248" s="147"/>
      <c r="K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</row>
    <row r="249" spans="2:25" ht="24.75" customHeight="1" x14ac:dyDescent="0.25">
      <c r="B249" s="82"/>
      <c r="E249" s="137"/>
      <c r="F249" s="147"/>
      <c r="G249" s="147"/>
      <c r="H249" s="147"/>
      <c r="I249" s="147"/>
      <c r="J249" s="147"/>
      <c r="K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</row>
    <row r="250" spans="2:25" ht="24.75" customHeight="1" x14ac:dyDescent="0.25">
      <c r="B250" s="82"/>
      <c r="E250" s="137"/>
      <c r="F250" s="147"/>
      <c r="G250" s="147"/>
      <c r="H250" s="147"/>
      <c r="I250" s="147"/>
      <c r="J250" s="147"/>
      <c r="K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</row>
    <row r="251" spans="2:25" ht="24.75" customHeight="1" x14ac:dyDescent="0.25">
      <c r="B251" s="82"/>
      <c r="E251" s="137"/>
      <c r="F251" s="147"/>
      <c r="G251" s="147"/>
      <c r="H251" s="147"/>
      <c r="I251" s="147"/>
      <c r="J251" s="147"/>
      <c r="K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</row>
    <row r="252" spans="2:25" ht="24.75" customHeight="1" x14ac:dyDescent="0.25">
      <c r="B252" s="82"/>
      <c r="D252" s="82"/>
      <c r="E252" s="137"/>
      <c r="F252" s="147"/>
      <c r="G252" s="147"/>
      <c r="H252" s="147"/>
      <c r="I252" s="147"/>
      <c r="J252" s="147"/>
      <c r="K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</row>
    <row r="253" spans="2:25" ht="24.75" customHeight="1" x14ac:dyDescent="0.25">
      <c r="B253" s="82"/>
      <c r="D253" s="82"/>
      <c r="E253" s="137"/>
      <c r="F253" s="147"/>
      <c r="G253" s="147"/>
      <c r="H253" s="147"/>
      <c r="I253" s="147"/>
      <c r="J253" s="147"/>
      <c r="K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</row>
    <row r="254" spans="2:25" ht="24.75" customHeight="1" x14ac:dyDescent="0.25">
      <c r="B254" s="82"/>
      <c r="E254" s="137"/>
      <c r="F254" s="147"/>
      <c r="G254" s="147"/>
      <c r="H254" s="147"/>
      <c r="I254" s="147"/>
      <c r="J254" s="147"/>
      <c r="K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</row>
    <row r="255" spans="2:25" ht="24.75" customHeight="1" x14ac:dyDescent="0.25">
      <c r="B255" s="82"/>
      <c r="E255" s="137"/>
      <c r="F255" s="147"/>
      <c r="G255" s="147"/>
      <c r="H255" s="147"/>
      <c r="I255" s="147"/>
      <c r="J255" s="147"/>
      <c r="K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</row>
    <row r="256" spans="2:25" ht="24.75" customHeight="1" x14ac:dyDescent="0.25">
      <c r="B256" s="82"/>
      <c r="E256" s="137"/>
      <c r="F256" s="147"/>
      <c r="G256" s="147"/>
      <c r="H256" s="147"/>
      <c r="I256" s="147"/>
      <c r="J256" s="147"/>
      <c r="K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</row>
    <row r="257" spans="2:25" ht="24.75" customHeight="1" x14ac:dyDescent="0.25">
      <c r="B257" s="82"/>
      <c r="E257" s="137"/>
      <c r="F257" s="147"/>
      <c r="G257" s="147"/>
      <c r="H257" s="147"/>
      <c r="I257" s="147"/>
      <c r="J257" s="147"/>
      <c r="K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</row>
    <row r="258" spans="2:25" ht="24.75" customHeight="1" x14ac:dyDescent="0.25">
      <c r="B258" s="82"/>
      <c r="E258" s="137"/>
      <c r="F258" s="147"/>
      <c r="G258" s="147"/>
      <c r="H258" s="147"/>
      <c r="I258" s="147"/>
      <c r="J258" s="147"/>
      <c r="K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</row>
    <row r="259" spans="2:25" ht="24.75" customHeight="1" x14ac:dyDescent="0.25">
      <c r="B259" s="82"/>
      <c r="E259" s="137"/>
      <c r="F259" s="147"/>
      <c r="G259" s="147"/>
      <c r="H259" s="147"/>
      <c r="I259" s="147"/>
      <c r="J259" s="147"/>
      <c r="K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</row>
    <row r="260" spans="2:25" ht="24.75" customHeight="1" x14ac:dyDescent="0.25">
      <c r="B260" s="82"/>
      <c r="E260" s="137"/>
      <c r="F260" s="147"/>
      <c r="G260" s="147"/>
      <c r="H260" s="147"/>
      <c r="I260" s="147"/>
      <c r="J260" s="147"/>
      <c r="K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</row>
    <row r="261" spans="2:25" ht="24.75" customHeight="1" x14ac:dyDescent="0.25">
      <c r="B261" s="82"/>
      <c r="E261" s="137"/>
      <c r="F261" s="147"/>
      <c r="G261" s="147"/>
      <c r="H261" s="147"/>
      <c r="I261" s="147"/>
      <c r="J261" s="147"/>
      <c r="K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</row>
    <row r="262" spans="2:25" ht="24.75" customHeight="1" x14ac:dyDescent="0.25">
      <c r="B262" s="82"/>
      <c r="E262" s="137"/>
      <c r="F262" s="147"/>
      <c r="G262" s="147"/>
      <c r="H262" s="147"/>
      <c r="I262" s="147"/>
      <c r="J262" s="147"/>
      <c r="K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</row>
    <row r="263" spans="2:25" ht="24.75" customHeight="1" x14ac:dyDescent="0.25">
      <c r="B263" s="82"/>
      <c r="E263" s="137"/>
      <c r="F263" s="147"/>
      <c r="G263" s="147"/>
      <c r="H263" s="147"/>
      <c r="I263" s="147"/>
      <c r="J263" s="147"/>
      <c r="K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</row>
    <row r="264" spans="2:25" ht="24.75" customHeight="1" x14ac:dyDescent="0.25">
      <c r="B264" s="82"/>
      <c r="E264" s="137"/>
      <c r="F264" s="147"/>
      <c r="G264" s="147"/>
      <c r="H264" s="147"/>
      <c r="I264" s="147"/>
      <c r="J264" s="147"/>
      <c r="K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</row>
    <row r="265" spans="2:25" ht="24.75" customHeight="1" x14ac:dyDescent="0.25">
      <c r="B265" s="82"/>
      <c r="E265" s="137"/>
      <c r="F265" s="147"/>
      <c r="G265" s="147"/>
      <c r="H265" s="147"/>
      <c r="I265" s="147"/>
      <c r="J265" s="147"/>
      <c r="K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</row>
    <row r="266" spans="2:25" ht="24.75" customHeight="1" x14ac:dyDescent="0.25">
      <c r="B266" s="82"/>
      <c r="E266" s="137"/>
      <c r="F266" s="147"/>
      <c r="G266" s="147"/>
      <c r="H266" s="147"/>
      <c r="I266" s="147"/>
      <c r="J266" s="147"/>
      <c r="K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</row>
    <row r="267" spans="2:25" ht="24.75" customHeight="1" x14ac:dyDescent="0.25">
      <c r="B267" s="82"/>
      <c r="E267" s="137"/>
      <c r="F267" s="147"/>
      <c r="G267" s="147"/>
      <c r="H267" s="147"/>
      <c r="I267" s="147"/>
      <c r="J267" s="147"/>
      <c r="K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</row>
    <row r="268" spans="2:25" ht="24.75" customHeight="1" x14ac:dyDescent="0.25">
      <c r="B268" s="82"/>
      <c r="E268" s="137"/>
      <c r="F268" s="147"/>
      <c r="G268" s="147"/>
      <c r="H268" s="147"/>
      <c r="I268" s="147"/>
      <c r="J268" s="147"/>
      <c r="K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</row>
    <row r="269" spans="2:25" ht="24.75" customHeight="1" x14ac:dyDescent="0.25">
      <c r="B269" s="82"/>
      <c r="E269" s="137"/>
      <c r="F269" s="147"/>
      <c r="G269" s="147"/>
      <c r="H269" s="147"/>
      <c r="I269" s="147"/>
      <c r="J269" s="147"/>
      <c r="K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</row>
    <row r="270" spans="2:25" ht="24.75" customHeight="1" x14ac:dyDescent="0.25">
      <c r="B270" s="82"/>
      <c r="E270" s="137"/>
      <c r="F270" s="147"/>
      <c r="G270" s="147"/>
      <c r="H270" s="147"/>
      <c r="I270" s="147"/>
      <c r="J270" s="147"/>
      <c r="K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</row>
    <row r="271" spans="2:25" ht="24.75" customHeight="1" x14ac:dyDescent="0.25">
      <c r="B271" s="82"/>
      <c r="E271" s="137"/>
      <c r="F271" s="147"/>
      <c r="G271" s="147"/>
      <c r="H271" s="147"/>
      <c r="I271" s="147"/>
      <c r="J271" s="147"/>
      <c r="K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</row>
    <row r="272" spans="2:25" ht="24.75" customHeight="1" x14ac:dyDescent="0.25">
      <c r="B272" s="82"/>
      <c r="E272" s="137"/>
      <c r="F272" s="147"/>
      <c r="G272" s="147"/>
      <c r="H272" s="147"/>
      <c r="I272" s="147"/>
      <c r="J272" s="147"/>
      <c r="K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</row>
    <row r="273" spans="2:25" ht="24.75" customHeight="1" x14ac:dyDescent="0.25">
      <c r="B273" s="82"/>
      <c r="E273" s="137"/>
      <c r="F273" s="147"/>
      <c r="G273" s="147"/>
      <c r="H273" s="147"/>
      <c r="I273" s="147"/>
      <c r="J273" s="147"/>
      <c r="K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</row>
    <row r="274" spans="2:25" ht="24.75" customHeight="1" x14ac:dyDescent="0.25">
      <c r="B274" s="82"/>
      <c r="C274" s="78"/>
      <c r="E274" s="137"/>
      <c r="F274" s="147"/>
      <c r="G274" s="147"/>
      <c r="H274" s="147"/>
      <c r="I274" s="147"/>
      <c r="J274" s="147"/>
      <c r="K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</row>
    <row r="275" spans="2:25" ht="24.75" customHeight="1" x14ac:dyDescent="0.25">
      <c r="B275" s="82"/>
      <c r="E275" s="137"/>
      <c r="F275" s="147"/>
      <c r="G275" s="147"/>
      <c r="H275" s="147"/>
      <c r="I275" s="147"/>
      <c r="J275" s="147"/>
      <c r="K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</row>
    <row r="276" spans="2:25" ht="24.75" customHeight="1" x14ac:dyDescent="0.25">
      <c r="B276" s="82"/>
      <c r="E276" s="137"/>
      <c r="F276" s="147"/>
      <c r="G276" s="147"/>
      <c r="H276" s="147"/>
      <c r="I276" s="147"/>
      <c r="J276" s="147"/>
      <c r="K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</row>
    <row r="277" spans="2:25" ht="24.75" customHeight="1" x14ac:dyDescent="0.25">
      <c r="B277" s="82"/>
      <c r="E277" s="137"/>
      <c r="F277" s="147"/>
      <c r="G277" s="147"/>
      <c r="H277" s="147"/>
      <c r="I277" s="147"/>
      <c r="J277" s="147"/>
      <c r="K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</row>
    <row r="278" spans="2:25" ht="24.75" customHeight="1" x14ac:dyDescent="0.25">
      <c r="B278" s="82"/>
      <c r="E278" s="137"/>
      <c r="F278" s="147"/>
      <c r="G278" s="147"/>
      <c r="H278" s="147"/>
      <c r="I278" s="147"/>
      <c r="J278" s="147"/>
      <c r="K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</row>
    <row r="279" spans="2:25" ht="24.75" customHeight="1" x14ac:dyDescent="0.25">
      <c r="B279" s="82"/>
      <c r="E279" s="137"/>
      <c r="F279" s="147"/>
      <c r="G279" s="147"/>
      <c r="H279" s="147"/>
      <c r="I279" s="147"/>
      <c r="J279" s="147"/>
      <c r="K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</row>
    <row r="280" spans="2:25" ht="24.75" customHeight="1" x14ac:dyDescent="0.25">
      <c r="B280" s="82"/>
      <c r="E280" s="176"/>
      <c r="F280" s="147"/>
      <c r="G280" s="147"/>
      <c r="H280" s="147"/>
      <c r="I280" s="147"/>
      <c r="J280" s="147"/>
      <c r="K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</row>
    <row r="281" spans="2:25" ht="24.75" customHeight="1" x14ac:dyDescent="0.25">
      <c r="B281" s="82"/>
      <c r="E281" s="176"/>
      <c r="F281" s="147"/>
      <c r="G281" s="147"/>
      <c r="H281" s="147"/>
      <c r="I281" s="147"/>
      <c r="J281" s="147"/>
      <c r="K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</row>
    <row r="282" spans="2:25" ht="24.75" customHeight="1" x14ac:dyDescent="0.25">
      <c r="B282" s="82"/>
      <c r="E282" s="176"/>
      <c r="F282" s="147"/>
      <c r="G282" s="147"/>
      <c r="H282" s="147"/>
      <c r="I282" s="147"/>
      <c r="J282" s="147"/>
      <c r="K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</row>
    <row r="283" spans="2:25" ht="24.75" customHeight="1" x14ac:dyDescent="0.25">
      <c r="B283" s="82"/>
      <c r="E283" s="176"/>
      <c r="F283" s="147"/>
      <c r="G283" s="147"/>
      <c r="H283" s="147"/>
      <c r="I283" s="147"/>
      <c r="J283" s="147"/>
      <c r="K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</row>
    <row r="284" spans="2:25" ht="24.75" customHeight="1" x14ac:dyDescent="0.25">
      <c r="B284" s="82"/>
      <c r="E284" s="176"/>
      <c r="F284" s="147"/>
      <c r="G284" s="147"/>
      <c r="H284" s="147"/>
      <c r="I284" s="147"/>
      <c r="J284" s="147"/>
      <c r="K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</row>
    <row r="285" spans="2:25" ht="24.75" customHeight="1" x14ac:dyDescent="0.25">
      <c r="B285" s="82"/>
      <c r="D285" s="82"/>
      <c r="E285" s="176"/>
      <c r="F285" s="147"/>
      <c r="G285" s="147"/>
      <c r="H285" s="147"/>
      <c r="I285" s="147"/>
      <c r="J285" s="147"/>
      <c r="K285" s="147"/>
      <c r="M285" s="147"/>
      <c r="N285" s="134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</row>
    <row r="286" spans="2:25" ht="24.75" customHeight="1" x14ac:dyDescent="0.25">
      <c r="B286" s="82"/>
      <c r="E286" s="176"/>
      <c r="F286" s="147"/>
      <c r="G286" s="147"/>
      <c r="H286" s="147"/>
      <c r="I286" s="147"/>
      <c r="J286" s="147"/>
      <c r="K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</row>
    <row r="287" spans="2:25" ht="24.75" customHeight="1" x14ac:dyDescent="0.25">
      <c r="B287" s="82"/>
      <c r="E287" s="176"/>
      <c r="F287" s="147"/>
      <c r="G287" s="147"/>
      <c r="H287" s="147"/>
      <c r="I287" s="147"/>
      <c r="J287" s="147"/>
      <c r="K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</row>
    <row r="288" spans="2:25" ht="24.75" customHeight="1" x14ac:dyDescent="0.25">
      <c r="B288" s="82"/>
      <c r="E288" s="176"/>
      <c r="F288" s="147"/>
      <c r="G288" s="147"/>
      <c r="H288" s="147"/>
      <c r="I288" s="147"/>
      <c r="J288" s="147"/>
      <c r="K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</row>
    <row r="289" spans="2:25" ht="24.75" customHeight="1" x14ac:dyDescent="0.25">
      <c r="B289" s="82"/>
      <c r="E289" s="176"/>
      <c r="F289" s="147"/>
      <c r="G289" s="147"/>
      <c r="H289" s="147"/>
      <c r="I289" s="147"/>
      <c r="J289" s="147"/>
      <c r="K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</row>
    <row r="290" spans="2:25" ht="24.75" customHeight="1" x14ac:dyDescent="0.25">
      <c r="B290" s="82"/>
      <c r="E290" s="176"/>
      <c r="F290" s="147"/>
      <c r="G290" s="147"/>
      <c r="H290" s="147"/>
      <c r="I290" s="147"/>
      <c r="J290" s="147"/>
      <c r="K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</row>
    <row r="291" spans="2:25" ht="24.75" customHeight="1" x14ac:dyDescent="0.25">
      <c r="B291" s="82"/>
      <c r="E291" s="176"/>
      <c r="F291" s="147"/>
      <c r="G291" s="147"/>
      <c r="H291" s="147"/>
      <c r="I291" s="147"/>
      <c r="J291" s="147"/>
      <c r="K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</row>
    <row r="292" spans="2:25" ht="24.75" customHeight="1" x14ac:dyDescent="0.25">
      <c r="B292" s="82"/>
      <c r="E292" s="176"/>
      <c r="F292" s="147"/>
      <c r="G292" s="147"/>
      <c r="H292" s="147"/>
      <c r="I292" s="147"/>
      <c r="J292" s="147"/>
      <c r="K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</row>
    <row r="293" spans="2:25" ht="24.75" customHeight="1" x14ac:dyDescent="0.25">
      <c r="B293" s="82"/>
      <c r="E293" s="176"/>
      <c r="F293" s="147"/>
      <c r="G293" s="147"/>
      <c r="H293" s="147"/>
      <c r="I293" s="147"/>
      <c r="J293" s="147"/>
      <c r="K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</row>
    <row r="294" spans="2:25" ht="24.75" customHeight="1" x14ac:dyDescent="0.25">
      <c r="B294" s="82"/>
      <c r="E294" s="176"/>
      <c r="F294" s="147"/>
      <c r="G294" s="147"/>
      <c r="H294" s="147"/>
      <c r="I294" s="147"/>
      <c r="J294" s="147"/>
      <c r="K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</row>
    <row r="295" spans="2:25" ht="24.75" customHeight="1" x14ac:dyDescent="0.25">
      <c r="B295" s="82"/>
      <c r="E295" s="176"/>
      <c r="F295" s="147"/>
      <c r="G295" s="147"/>
      <c r="H295" s="147"/>
      <c r="I295" s="147"/>
      <c r="J295" s="147"/>
      <c r="K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</row>
    <row r="296" spans="2:25" ht="24.75" customHeight="1" x14ac:dyDescent="0.25">
      <c r="B296" s="82"/>
      <c r="E296" s="176"/>
      <c r="F296" s="147"/>
      <c r="G296" s="147"/>
      <c r="H296" s="147"/>
      <c r="I296" s="147"/>
      <c r="J296" s="147"/>
      <c r="K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</row>
    <row r="297" spans="2:25" ht="24.75" customHeight="1" x14ac:dyDescent="0.25">
      <c r="B297" s="82"/>
      <c r="E297" s="176"/>
      <c r="F297" s="147"/>
      <c r="G297" s="147"/>
      <c r="H297" s="147"/>
      <c r="I297" s="147"/>
      <c r="J297" s="147"/>
      <c r="K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</row>
    <row r="298" spans="2:25" ht="24.75" customHeight="1" x14ac:dyDescent="0.25">
      <c r="B298" s="82"/>
      <c r="E298" s="176"/>
      <c r="F298" s="147"/>
      <c r="G298" s="147"/>
      <c r="H298" s="147"/>
      <c r="I298" s="147"/>
      <c r="J298" s="147"/>
      <c r="K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</row>
    <row r="299" spans="2:25" ht="24.75" customHeight="1" x14ac:dyDescent="0.25">
      <c r="B299" s="82"/>
      <c r="E299" s="176"/>
      <c r="F299" s="147"/>
      <c r="G299" s="147"/>
      <c r="H299" s="147"/>
      <c r="I299" s="147"/>
      <c r="J299" s="147"/>
      <c r="K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</row>
    <row r="300" spans="2:25" ht="24.75" customHeight="1" x14ac:dyDescent="0.25">
      <c r="B300" s="82"/>
      <c r="E300" s="176"/>
      <c r="F300" s="147"/>
      <c r="G300" s="147"/>
      <c r="H300" s="147"/>
      <c r="I300" s="147"/>
      <c r="J300" s="147"/>
      <c r="K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</row>
    <row r="301" spans="2:25" ht="24.75" customHeight="1" x14ac:dyDescent="0.25">
      <c r="B301" s="82"/>
      <c r="E301" s="176"/>
      <c r="F301" s="147"/>
      <c r="G301" s="147"/>
      <c r="H301" s="147"/>
      <c r="I301" s="147"/>
      <c r="J301" s="147"/>
      <c r="K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</row>
    <row r="302" spans="2:25" ht="24.75" customHeight="1" x14ac:dyDescent="0.25">
      <c r="B302" s="82"/>
      <c r="E302" s="176"/>
      <c r="F302" s="147"/>
      <c r="G302" s="147"/>
      <c r="H302" s="147"/>
      <c r="I302" s="147"/>
      <c r="J302" s="147"/>
      <c r="K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</row>
    <row r="303" spans="2:25" ht="24.75" customHeight="1" x14ac:dyDescent="0.25">
      <c r="B303" s="82"/>
      <c r="E303" s="176"/>
      <c r="F303" s="147"/>
      <c r="G303" s="147"/>
      <c r="H303" s="147"/>
      <c r="I303" s="147"/>
      <c r="J303" s="147"/>
      <c r="K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</row>
    <row r="304" spans="2:25" ht="24.75" customHeight="1" x14ac:dyDescent="0.25">
      <c r="B304" s="82"/>
      <c r="E304" s="176"/>
      <c r="F304" s="147"/>
      <c r="G304" s="147"/>
      <c r="H304" s="147"/>
      <c r="I304" s="147"/>
      <c r="J304" s="147"/>
      <c r="K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</row>
  </sheetData>
  <autoFilter ref="A8:WWG215" xr:uid="{00000000-0009-0000-0000-000004000000}">
    <filterColumn colId="0" showButton="0"/>
    <filterColumn colId="1" showButton="0"/>
  </autoFilter>
  <mergeCells count="40">
    <mergeCell ref="A56:C56"/>
    <mergeCell ref="A58:C58"/>
    <mergeCell ref="A66:C66"/>
    <mergeCell ref="A214:C214"/>
    <mergeCell ref="A29:C29"/>
    <mergeCell ref="A44:C44"/>
    <mergeCell ref="A50:C50"/>
    <mergeCell ref="A52:C52"/>
    <mergeCell ref="A54:C54"/>
    <mergeCell ref="A9:C9"/>
    <mergeCell ref="A11:C11"/>
    <mergeCell ref="A13:C13"/>
    <mergeCell ref="A16:C16"/>
    <mergeCell ref="A18:C18"/>
    <mergeCell ref="X4:X5"/>
    <mergeCell ref="Y4:Y5"/>
    <mergeCell ref="F6:K6"/>
    <mergeCell ref="F7:K7"/>
    <mergeCell ref="A8:C8"/>
    <mergeCell ref="S4:S5"/>
    <mergeCell ref="T4:T5"/>
    <mergeCell ref="U4:U5"/>
    <mergeCell ref="V4:V5"/>
    <mergeCell ref="W4:W5"/>
    <mergeCell ref="X1:Y1"/>
    <mergeCell ref="B2:Y2"/>
    <mergeCell ref="A3:A6"/>
    <mergeCell ref="B3:B6"/>
    <mergeCell ref="C3:C6"/>
    <mergeCell ref="D3:D6"/>
    <mergeCell ref="E3:E5"/>
    <mergeCell ref="F3:Q3"/>
    <mergeCell ref="R3:Y3"/>
    <mergeCell ref="F4:K4"/>
    <mergeCell ref="L4:M5"/>
    <mergeCell ref="N4:N5"/>
    <mergeCell ref="O4:O5"/>
    <mergeCell ref="P4:P5"/>
    <mergeCell ref="Q4:Q5"/>
    <mergeCell ref="R4:R5"/>
  </mergeCells>
  <conditionalFormatting sqref="C7">
    <cfRule type="duplicateValues" dxfId="518" priority="36" stopIfTrue="1"/>
  </conditionalFormatting>
  <conditionalFormatting sqref="C8">
    <cfRule type="duplicateValues" dxfId="517" priority="33" stopIfTrue="1"/>
  </conditionalFormatting>
  <conditionalFormatting sqref="C9">
    <cfRule type="duplicateValues" dxfId="516" priority="35" stopIfTrue="1"/>
  </conditionalFormatting>
  <conditionalFormatting sqref="C14">
    <cfRule type="duplicateValues" dxfId="515" priority="20" stopIfTrue="1"/>
  </conditionalFormatting>
  <conditionalFormatting sqref="C17:C23 C10 C14 C24:C28">
    <cfRule type="duplicateValues" dxfId="514" priority="38" stopIfTrue="1"/>
  </conditionalFormatting>
  <conditionalFormatting sqref="C17:C23 C24:C28">
    <cfRule type="duplicateValues" dxfId="513" priority="39" stopIfTrue="1"/>
  </conditionalFormatting>
  <conditionalFormatting sqref="C19:C23">
    <cfRule type="duplicateValues" dxfId="512" priority="12" stopIfTrue="1"/>
  </conditionalFormatting>
  <conditionalFormatting sqref="C24">
    <cfRule type="duplicateValues" dxfId="511" priority="7" stopIfTrue="1"/>
  </conditionalFormatting>
  <conditionalFormatting sqref="C24:C28">
    <cfRule type="duplicateValues" dxfId="510" priority="11" stopIfTrue="1"/>
  </conditionalFormatting>
  <conditionalFormatting sqref="C44">
    <cfRule type="duplicateValues" dxfId="509" priority="17" stopIfTrue="1"/>
  </conditionalFormatting>
  <conditionalFormatting sqref="C46">
    <cfRule type="duplicateValues" dxfId="508" priority="14" stopIfTrue="1"/>
  </conditionalFormatting>
  <conditionalFormatting sqref="C47">
    <cfRule type="duplicateValues" dxfId="507" priority="15" stopIfTrue="1"/>
  </conditionalFormatting>
  <conditionalFormatting sqref="C48:C49 C45">
    <cfRule type="duplicateValues" dxfId="506" priority="13" stopIfTrue="1"/>
  </conditionalFormatting>
  <conditionalFormatting sqref="C55">
    <cfRule type="expression" dxfId="505" priority="109" stopIfTrue="1">
      <formula>AND(COUNTIF($C$16,C16)&gt;1,NOT(ISBLANK(C16)))</formula>
    </cfRule>
  </conditionalFormatting>
  <conditionalFormatting sqref="C67:C208">
    <cfRule type="duplicateValues" dxfId="504" priority="356"/>
    <cfRule type="duplicateValues" dxfId="503" priority="355"/>
  </conditionalFormatting>
  <conditionalFormatting sqref="C209:C213">
    <cfRule type="duplicateValues" dxfId="502" priority="2"/>
    <cfRule type="duplicateValues" dxfId="501" priority="1"/>
  </conditionalFormatting>
  <conditionalFormatting sqref="C214">
    <cfRule type="duplicateValues" dxfId="500" priority="30" stopIfTrue="1"/>
  </conditionalFormatting>
  <conditionalFormatting sqref="C215">
    <cfRule type="duplicateValues" dxfId="499" priority="29" stopIfTrue="1"/>
  </conditionalFormatting>
  <conditionalFormatting sqref="C216">
    <cfRule type="duplicateValues" dxfId="498" priority="28" stopIfTrue="1"/>
  </conditionalFormatting>
  <conditionalFormatting sqref="C217">
    <cfRule type="duplicateValues" dxfId="497" priority="27" stopIfTrue="1"/>
    <cfRule type="duplicateValues" dxfId="496" priority="26" stopIfTrue="1"/>
  </conditionalFormatting>
  <conditionalFormatting sqref="C276:C282">
    <cfRule type="duplicateValues" dxfId="495" priority="37" stopIfTrue="1"/>
  </conditionalFormatting>
  <conditionalFormatting sqref="C296:C302">
    <cfRule type="duplicateValues" dxfId="494" priority="23" stopIfTrue="1"/>
  </conditionalFormatting>
  <conditionalFormatting sqref="C303">
    <cfRule type="duplicateValues" dxfId="493" priority="22" stopIfTrue="1"/>
  </conditionalFormatting>
  <conditionalFormatting sqref="C304:D304">
    <cfRule type="duplicateValues" dxfId="492" priority="21" stopIfTrue="1"/>
  </conditionalFormatting>
  <conditionalFormatting sqref="D8">
    <cfRule type="duplicateValues" dxfId="491" priority="32" stopIfTrue="1"/>
  </conditionalFormatting>
  <conditionalFormatting sqref="D9">
    <cfRule type="duplicateValues" dxfId="490" priority="34" stopIfTrue="1"/>
  </conditionalFormatting>
  <conditionalFormatting sqref="D15">
    <cfRule type="duplicateValues" dxfId="489" priority="19" stopIfTrue="1"/>
  </conditionalFormatting>
  <conditionalFormatting sqref="D29 D44">
    <cfRule type="duplicateValues" dxfId="488" priority="40" stopIfTrue="1"/>
  </conditionalFormatting>
  <conditionalFormatting sqref="D44">
    <cfRule type="duplicateValues" dxfId="487" priority="16" stopIfTrue="1"/>
  </conditionalFormatting>
  <conditionalFormatting sqref="D50">
    <cfRule type="duplicateValues" dxfId="486" priority="31" stopIfTrue="1"/>
  </conditionalFormatting>
  <conditionalFormatting sqref="D214">
    <cfRule type="duplicateValues" dxfId="485" priority="18" stopIfTrue="1"/>
  </conditionalFormatting>
  <conditionalFormatting sqref="D217">
    <cfRule type="duplicateValues" dxfId="484" priority="25" stopIfTrue="1"/>
  </conditionalFormatting>
  <pageMargins left="0.7" right="0.7" top="0.75" bottom="0.75" header="0.3" footer="0.3"/>
  <pageSetup paperSize="9" scale="25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H21"/>
  <sheetViews>
    <sheetView view="pageBreakPreview" zoomScale="70" workbookViewId="0">
      <selection activeCell="C3" sqref="C3:C4"/>
    </sheetView>
  </sheetViews>
  <sheetFormatPr defaultRowHeight="15" x14ac:dyDescent="0.25"/>
  <cols>
    <col min="1" max="1" width="6.140625" customWidth="1"/>
    <col min="2" max="2" width="39.5703125" customWidth="1"/>
    <col min="3" max="3" width="19.7109375" customWidth="1"/>
    <col min="4" max="4" width="27.5703125" customWidth="1"/>
    <col min="5" max="5" width="27" customWidth="1"/>
    <col min="6" max="6" width="11.28515625" customWidth="1"/>
    <col min="7" max="7" width="12.28515625" customWidth="1"/>
    <col min="8" max="8" width="12" customWidth="1"/>
    <col min="9" max="9" width="10.85546875" customWidth="1"/>
    <col min="12" max="12" width="11.28515625" customWidth="1"/>
    <col min="13" max="13" width="13.7109375" customWidth="1"/>
    <col min="14" max="14" width="20.140625" customWidth="1"/>
    <col min="15" max="15" width="16.5703125" customWidth="1"/>
    <col min="17" max="17" width="14.28515625" bestFit="1" customWidth="1"/>
  </cols>
  <sheetData>
    <row r="1" spans="1:86" x14ac:dyDescent="0.25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379" t="s">
        <v>513</v>
      </c>
      <c r="O1" s="379"/>
    </row>
    <row r="2" spans="1:86" x14ac:dyDescent="0.25">
      <c r="A2" s="177"/>
      <c r="B2" s="379" t="s">
        <v>514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1:86" ht="15.75" x14ac:dyDescent="0.25">
      <c r="A3" s="341" t="s">
        <v>286</v>
      </c>
      <c r="B3" s="341" t="s">
        <v>5</v>
      </c>
      <c r="C3" s="343" t="s">
        <v>287</v>
      </c>
      <c r="D3" s="343" t="s">
        <v>288</v>
      </c>
      <c r="E3" s="343" t="s">
        <v>14</v>
      </c>
      <c r="F3" s="341" t="s">
        <v>289</v>
      </c>
      <c r="G3" s="341"/>
      <c r="H3" s="341"/>
      <c r="I3" s="341"/>
      <c r="J3" s="341"/>
      <c r="K3" s="341" t="s">
        <v>15</v>
      </c>
      <c r="L3" s="341"/>
      <c r="M3" s="341"/>
      <c r="N3" s="341"/>
      <c r="O3" s="341"/>
    </row>
    <row r="4" spans="1:86" ht="62.25" customHeight="1" x14ac:dyDescent="0.25">
      <c r="A4" s="341"/>
      <c r="B4" s="341"/>
      <c r="C4" s="343"/>
      <c r="D4" s="343"/>
      <c r="E4" s="343"/>
      <c r="F4" s="11" t="s">
        <v>290</v>
      </c>
      <c r="G4" s="11" t="s">
        <v>291</v>
      </c>
      <c r="H4" s="11" t="s">
        <v>292</v>
      </c>
      <c r="I4" s="11" t="s">
        <v>293</v>
      </c>
      <c r="J4" s="11" t="s">
        <v>19</v>
      </c>
      <c r="K4" s="11" t="s">
        <v>290</v>
      </c>
      <c r="L4" s="11" t="s">
        <v>291</v>
      </c>
      <c r="M4" s="11" t="s">
        <v>292</v>
      </c>
      <c r="N4" s="11" t="s">
        <v>293</v>
      </c>
      <c r="O4" s="11" t="s">
        <v>19</v>
      </c>
    </row>
    <row r="5" spans="1:86" ht="15.75" x14ac:dyDescent="0.25">
      <c r="A5" s="341"/>
      <c r="B5" s="341"/>
      <c r="C5" s="13" t="s">
        <v>294</v>
      </c>
      <c r="D5" s="11" t="s">
        <v>27</v>
      </c>
      <c r="E5" s="11" t="s">
        <v>28</v>
      </c>
      <c r="F5" s="11" t="s">
        <v>265</v>
      </c>
      <c r="G5" s="11" t="s">
        <v>265</v>
      </c>
      <c r="H5" s="11" t="s">
        <v>265</v>
      </c>
      <c r="I5" s="11" t="s">
        <v>265</v>
      </c>
      <c r="J5" s="11" t="s">
        <v>265</v>
      </c>
      <c r="K5" s="11" t="s">
        <v>29</v>
      </c>
      <c r="L5" s="11" t="s">
        <v>29</v>
      </c>
      <c r="M5" s="11" t="s">
        <v>29</v>
      </c>
      <c r="N5" s="11" t="s">
        <v>29</v>
      </c>
      <c r="O5" s="11" t="s">
        <v>29</v>
      </c>
    </row>
    <row r="6" spans="1:86" ht="15.75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</row>
    <row r="7" spans="1:86" s="179" customFormat="1" ht="27" customHeight="1" x14ac:dyDescent="0.25">
      <c r="A7" s="348" t="s">
        <v>295</v>
      </c>
      <c r="B7" s="349"/>
      <c r="C7" s="31">
        <f>SUM(C8:C21)</f>
        <v>445973.99000000011</v>
      </c>
      <c r="D7" s="32">
        <f t="shared" ref="D7:O7" si="0">SUM(D8:D21)</f>
        <v>14661</v>
      </c>
      <c r="E7" s="32">
        <f t="shared" si="0"/>
        <v>6093.333333333333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193</v>
      </c>
      <c r="J7" s="19">
        <f t="shared" si="0"/>
        <v>193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470667593.86564827</v>
      </c>
      <c r="O7" s="31">
        <f t="shared" si="0"/>
        <v>470667593.86564827</v>
      </c>
      <c r="P7" s="180"/>
      <c r="Q7" s="181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</row>
    <row r="8" spans="1:86" ht="33" customHeight="1" x14ac:dyDescent="0.25">
      <c r="A8" s="115">
        <v>1</v>
      </c>
      <c r="B8" s="11" t="s">
        <v>33</v>
      </c>
      <c r="C8" s="53">
        <f>'таблица №4 перечень МКД (2025)'!I9</f>
        <v>347</v>
      </c>
      <c r="D8" s="52">
        <f>'таблица №4 перечень МКД (2025)'!L9</f>
        <v>12</v>
      </c>
      <c r="E8" s="52">
        <f>'таблица №4 перечень МКД (2025)'!M9</f>
        <v>7</v>
      </c>
      <c r="F8" s="40">
        <v>0</v>
      </c>
      <c r="G8" s="40">
        <v>0</v>
      </c>
      <c r="H8" s="40">
        <v>0</v>
      </c>
      <c r="I8" s="40">
        <v>1</v>
      </c>
      <c r="J8" s="40">
        <v>1</v>
      </c>
      <c r="K8" s="53">
        <v>0</v>
      </c>
      <c r="L8" s="53">
        <v>0</v>
      </c>
      <c r="M8" s="44">
        <v>0</v>
      </c>
      <c r="N8" s="44">
        <f>'таблица №5 виды ремонта (2025)'!E9</f>
        <v>1273218.426</v>
      </c>
      <c r="O8" s="44">
        <f t="shared" ref="O8:O21" si="1">N8</f>
        <v>1273218.426</v>
      </c>
    </row>
    <row r="9" spans="1:86" ht="33" customHeight="1" x14ac:dyDescent="0.25">
      <c r="A9" s="115">
        <v>2</v>
      </c>
      <c r="B9" s="13" t="s">
        <v>306</v>
      </c>
      <c r="C9" s="17">
        <f>'таблица №4 перечень МКД (2025)'!I11</f>
        <v>1253.5</v>
      </c>
      <c r="D9" s="35">
        <f>'таблица №4 перечень МКД (2025)'!L11</f>
        <v>22</v>
      </c>
      <c r="E9" s="35">
        <f>'таблица №4 перечень МКД (2025)'!M11</f>
        <v>16</v>
      </c>
      <c r="F9" s="13">
        <v>0</v>
      </c>
      <c r="G9" s="13">
        <v>0</v>
      </c>
      <c r="H9" s="13">
        <v>0</v>
      </c>
      <c r="I9" s="13">
        <v>1</v>
      </c>
      <c r="J9" s="13">
        <v>1</v>
      </c>
      <c r="K9" s="17">
        <v>0</v>
      </c>
      <c r="L9" s="17">
        <v>0</v>
      </c>
      <c r="M9" s="17">
        <v>0</v>
      </c>
      <c r="N9" s="17">
        <f>'таблица №5 виды ремонта (2025)'!E11</f>
        <v>2485017.6000000001</v>
      </c>
      <c r="O9" s="17">
        <f t="shared" si="1"/>
        <v>2485017.6000000001</v>
      </c>
    </row>
    <row r="10" spans="1:86" ht="33" customHeight="1" x14ac:dyDescent="0.25">
      <c r="A10" s="115">
        <v>3</v>
      </c>
      <c r="B10" s="13" t="s">
        <v>37</v>
      </c>
      <c r="C10" s="17">
        <f>'таблица №4 перечень МКД (2025)'!I13</f>
        <v>4280.7</v>
      </c>
      <c r="D10" s="26">
        <f>'таблица №4 перечень МКД (2025)'!L13</f>
        <v>135</v>
      </c>
      <c r="E10" s="26">
        <f>'таблица №4 перечень МКД (2025)'!M13</f>
        <v>62</v>
      </c>
      <c r="F10" s="13">
        <v>0</v>
      </c>
      <c r="G10" s="13">
        <v>0</v>
      </c>
      <c r="H10" s="13">
        <v>0</v>
      </c>
      <c r="I10" s="13">
        <v>2</v>
      </c>
      <c r="J10" s="13">
        <v>2</v>
      </c>
      <c r="K10" s="17">
        <v>0</v>
      </c>
      <c r="L10" s="17">
        <v>0</v>
      </c>
      <c r="M10" s="17">
        <v>0</v>
      </c>
      <c r="N10" s="17">
        <f>'таблица №5 виды ремонта (2025)'!E13</f>
        <v>6083527.94355</v>
      </c>
      <c r="O10" s="44">
        <f t="shared" si="1"/>
        <v>6083527.94355</v>
      </c>
    </row>
    <row r="11" spans="1:86" ht="33" customHeight="1" x14ac:dyDescent="0.25">
      <c r="A11" s="115">
        <v>4</v>
      </c>
      <c r="B11" s="11" t="s">
        <v>515</v>
      </c>
      <c r="C11" s="73">
        <f>'таблица №4 перечень МКД (2025)'!I16</f>
        <v>415.3</v>
      </c>
      <c r="D11" s="26">
        <f>'таблица №4 перечень МКД (2025)'!L16</f>
        <v>23</v>
      </c>
      <c r="E11" s="26">
        <f>'таблица №4 перечень МКД (2025)'!M16</f>
        <v>11</v>
      </c>
      <c r="F11" s="13">
        <v>0</v>
      </c>
      <c r="G11" s="13">
        <v>0</v>
      </c>
      <c r="H11" s="13">
        <v>0</v>
      </c>
      <c r="I11" s="11">
        <v>1</v>
      </c>
      <c r="J11" s="11">
        <v>1</v>
      </c>
      <c r="K11" s="17">
        <v>0</v>
      </c>
      <c r="L11" s="17">
        <v>0</v>
      </c>
      <c r="M11" s="17">
        <v>0</v>
      </c>
      <c r="N11" s="44">
        <f>'таблица №5 виды ремонта (2025)'!E16</f>
        <v>3048838.1439999999</v>
      </c>
      <c r="O11" s="44">
        <f t="shared" si="1"/>
        <v>3048838.1439999999</v>
      </c>
    </row>
    <row r="12" spans="1:86" ht="33" customHeight="1" x14ac:dyDescent="0.25">
      <c r="A12" s="115">
        <v>5</v>
      </c>
      <c r="B12" s="11" t="s">
        <v>296</v>
      </c>
      <c r="C12" s="73">
        <f>'таблица №4 перечень МКД (2025)'!I18</f>
        <v>69335.740000000005</v>
      </c>
      <c r="D12" s="26">
        <f>'таблица №4 перечень МКД (2025)'!L18</f>
        <v>2186</v>
      </c>
      <c r="E12" s="26">
        <f>'таблица №4 перечень МКД (2025)'!M18</f>
        <v>1192</v>
      </c>
      <c r="F12" s="13">
        <v>0</v>
      </c>
      <c r="G12" s="13">
        <v>0</v>
      </c>
      <c r="H12" s="13">
        <v>0</v>
      </c>
      <c r="I12" s="11">
        <v>10</v>
      </c>
      <c r="J12" s="11">
        <v>10</v>
      </c>
      <c r="K12" s="17">
        <v>0</v>
      </c>
      <c r="L12" s="17">
        <v>0</v>
      </c>
      <c r="M12" s="17">
        <v>0</v>
      </c>
      <c r="N12" s="44">
        <f>'таблица №5 виды ремонта (2025)'!E18</f>
        <v>75855877.200000018</v>
      </c>
      <c r="O12" s="44">
        <f t="shared" si="1"/>
        <v>75855877.200000018</v>
      </c>
    </row>
    <row r="13" spans="1:86" ht="33" customHeight="1" x14ac:dyDescent="0.25">
      <c r="A13" s="115">
        <v>6</v>
      </c>
      <c r="B13" s="13" t="s">
        <v>271</v>
      </c>
      <c r="C13" s="17">
        <f>'таблица №4 перечень МКД (2025)'!I29</f>
        <v>51277.4</v>
      </c>
      <c r="D13" s="26">
        <f>'таблица №4 перечень МКД (2025)'!L29</f>
        <v>983</v>
      </c>
      <c r="E13" s="26">
        <f>'таблица №4 перечень МКД (2025)'!M29</f>
        <v>744</v>
      </c>
      <c r="F13" s="13">
        <v>0</v>
      </c>
      <c r="G13" s="13">
        <v>0</v>
      </c>
      <c r="H13" s="13">
        <v>0</v>
      </c>
      <c r="I13" s="13">
        <v>14</v>
      </c>
      <c r="J13" s="13">
        <v>14</v>
      </c>
      <c r="K13" s="17">
        <v>0</v>
      </c>
      <c r="L13" s="17">
        <v>0</v>
      </c>
      <c r="M13" s="17">
        <v>0</v>
      </c>
      <c r="N13" s="17">
        <f>'таблица №5 виды ремонта (2025)'!E29</f>
        <v>24864282</v>
      </c>
      <c r="O13" s="17">
        <f t="shared" si="1"/>
        <v>24864282</v>
      </c>
    </row>
    <row r="14" spans="1:86" ht="33" customHeight="1" x14ac:dyDescent="0.25">
      <c r="A14" s="115">
        <v>7</v>
      </c>
      <c r="B14" s="13" t="s">
        <v>77</v>
      </c>
      <c r="C14" s="17">
        <f>'таблица №4 перечень МКД (2025)'!I44</f>
        <v>8275.16</v>
      </c>
      <c r="D14" s="26">
        <f>'таблица №4 перечень МКД (2025)'!L44</f>
        <v>255</v>
      </c>
      <c r="E14" s="26">
        <f>'таблица №4 перечень МКД (2025)'!M44</f>
        <v>137</v>
      </c>
      <c r="F14" s="13">
        <v>0</v>
      </c>
      <c r="G14" s="13">
        <v>0</v>
      </c>
      <c r="H14" s="13">
        <v>0</v>
      </c>
      <c r="I14" s="13">
        <v>5</v>
      </c>
      <c r="J14" s="13">
        <v>5</v>
      </c>
      <c r="K14" s="17">
        <v>0</v>
      </c>
      <c r="L14" s="17">
        <v>0</v>
      </c>
      <c r="M14" s="17">
        <v>0</v>
      </c>
      <c r="N14" s="17">
        <f>'таблица №5 виды ремонта (2025)'!E44</f>
        <v>15177456.622799998</v>
      </c>
      <c r="O14" s="17">
        <f t="shared" si="1"/>
        <v>15177456.622799998</v>
      </c>
    </row>
    <row r="15" spans="1:86" ht="33" customHeight="1" x14ac:dyDescent="0.25">
      <c r="A15" s="115">
        <v>8</v>
      </c>
      <c r="B15" s="13" t="s">
        <v>85</v>
      </c>
      <c r="C15" s="17">
        <f>'таблица №4 перечень МКД (2025)'!I50</f>
        <v>815.4</v>
      </c>
      <c r="D15" s="26">
        <f>'таблица №4 перечень МКД (2025)'!L50</f>
        <v>35</v>
      </c>
      <c r="E15" s="26">
        <f>'таблица №4 перечень МКД (2025)'!M50</f>
        <v>16</v>
      </c>
      <c r="F15" s="13">
        <v>0</v>
      </c>
      <c r="G15" s="13">
        <v>0</v>
      </c>
      <c r="H15" s="13">
        <v>0</v>
      </c>
      <c r="I15" s="13">
        <v>1</v>
      </c>
      <c r="J15" s="13">
        <v>1</v>
      </c>
      <c r="K15" s="17">
        <v>0</v>
      </c>
      <c r="L15" s="17">
        <v>0</v>
      </c>
      <c r="M15" s="17">
        <v>0</v>
      </c>
      <c r="N15" s="17">
        <f>'таблица №5 виды ремонта (2025)'!E50</f>
        <v>2972877.6780419997</v>
      </c>
      <c r="O15" s="17">
        <f t="shared" si="1"/>
        <v>2972877.6780419997</v>
      </c>
    </row>
    <row r="16" spans="1:86" ht="33" customHeight="1" x14ac:dyDescent="0.25">
      <c r="A16" s="115">
        <v>9</v>
      </c>
      <c r="B16" s="13" t="s">
        <v>88</v>
      </c>
      <c r="C16" s="17">
        <f>'таблица №4 перечень МКД (2025)'!I52</f>
        <v>948.9</v>
      </c>
      <c r="D16" s="26">
        <f>'таблица №4 перечень МКД (2025)'!L52</f>
        <v>31</v>
      </c>
      <c r="E16" s="26">
        <f>'таблица №4 перечень МКД (2025)'!M52</f>
        <v>22</v>
      </c>
      <c r="F16" s="13">
        <v>0</v>
      </c>
      <c r="G16" s="13">
        <v>0</v>
      </c>
      <c r="H16" s="13">
        <v>0</v>
      </c>
      <c r="I16" s="13">
        <v>1</v>
      </c>
      <c r="J16" s="13">
        <v>1</v>
      </c>
      <c r="K16" s="17">
        <v>0</v>
      </c>
      <c r="L16" s="17">
        <v>0</v>
      </c>
      <c r="M16" s="17">
        <v>0</v>
      </c>
      <c r="N16" s="17">
        <f>'таблица №5 виды ремонта (2025)'!E52</f>
        <v>2041824.19228232</v>
      </c>
      <c r="O16" s="17">
        <f t="shared" si="1"/>
        <v>2041824.19228232</v>
      </c>
    </row>
    <row r="17" spans="1:15" ht="33" customHeight="1" x14ac:dyDescent="0.25">
      <c r="A17" s="115">
        <v>10</v>
      </c>
      <c r="B17" s="13" t="s">
        <v>299</v>
      </c>
      <c r="C17" s="17">
        <f>'таблица №4 перечень МКД (2025)'!I54</f>
        <v>777.2</v>
      </c>
      <c r="D17" s="26">
        <f>'таблица №4 перечень МКД (2025)'!L54</f>
        <v>40</v>
      </c>
      <c r="E17" s="26">
        <f>'таблица №4 перечень МКД (2025)'!M54</f>
        <v>16</v>
      </c>
      <c r="F17" s="13">
        <v>0</v>
      </c>
      <c r="G17" s="13">
        <v>0</v>
      </c>
      <c r="H17" s="13">
        <v>0</v>
      </c>
      <c r="I17" s="13">
        <v>1</v>
      </c>
      <c r="J17" s="13">
        <v>1</v>
      </c>
      <c r="K17" s="17">
        <v>0</v>
      </c>
      <c r="L17" s="17">
        <v>0</v>
      </c>
      <c r="M17" s="17">
        <v>0</v>
      </c>
      <c r="N17" s="17">
        <f>'таблица №5 виды ремонта (2025)'!E54</f>
        <v>4132955.7383960001</v>
      </c>
      <c r="O17" s="17">
        <f t="shared" si="1"/>
        <v>4132955.7383960001</v>
      </c>
    </row>
    <row r="18" spans="1:15" ht="33" customHeight="1" x14ac:dyDescent="0.25">
      <c r="A18" s="115">
        <v>11</v>
      </c>
      <c r="B18" s="13" t="s">
        <v>516</v>
      </c>
      <c r="C18" s="17">
        <f>'таблица №4 перечень МКД (2025)'!I56</f>
        <v>3869.2</v>
      </c>
      <c r="D18" s="35">
        <f>'таблица №4 перечень МКД (2025)'!L56</f>
        <v>168</v>
      </c>
      <c r="E18" s="65">
        <f>'таблица №4 перечень МКД (2025)'!M56</f>
        <v>74</v>
      </c>
      <c r="F18" s="13">
        <v>0</v>
      </c>
      <c r="G18" s="13">
        <v>0</v>
      </c>
      <c r="H18" s="13">
        <v>0</v>
      </c>
      <c r="I18" s="13">
        <v>1</v>
      </c>
      <c r="J18" s="13">
        <v>1</v>
      </c>
      <c r="K18" s="17">
        <v>0</v>
      </c>
      <c r="L18" s="17">
        <v>0</v>
      </c>
      <c r="M18" s="17">
        <v>0</v>
      </c>
      <c r="N18" s="34">
        <f>'таблица №5 виды ремонта (2025)'!E56</f>
        <v>3515620.4139999999</v>
      </c>
      <c r="O18" s="17">
        <f t="shared" si="1"/>
        <v>3515620.4139999999</v>
      </c>
    </row>
    <row r="19" spans="1:15" ht="33" customHeight="1" x14ac:dyDescent="0.25">
      <c r="A19" s="115">
        <v>12</v>
      </c>
      <c r="B19" s="13" t="s">
        <v>110</v>
      </c>
      <c r="C19" s="17">
        <f>'таблица №4 перечень МКД (2025)'!I58</f>
        <v>34697.729999999996</v>
      </c>
      <c r="D19" s="65">
        <f>'таблица №4 перечень МКД (2025)'!L58</f>
        <v>1073</v>
      </c>
      <c r="E19" s="65">
        <f>'таблица №4 перечень МКД (2025)'!M58</f>
        <v>476</v>
      </c>
      <c r="F19" s="13">
        <v>0</v>
      </c>
      <c r="G19" s="13">
        <v>0</v>
      </c>
      <c r="H19" s="13">
        <v>0</v>
      </c>
      <c r="I19" s="13">
        <v>7</v>
      </c>
      <c r="J19" s="13">
        <v>7</v>
      </c>
      <c r="K19" s="17">
        <v>0</v>
      </c>
      <c r="L19" s="17">
        <v>0</v>
      </c>
      <c r="M19" s="17">
        <v>0</v>
      </c>
      <c r="N19" s="17">
        <f>'таблица №5 виды ремонта (2025)'!E58</f>
        <v>49421856.982799999</v>
      </c>
      <c r="O19" s="17">
        <f t="shared" si="1"/>
        <v>49421856.982799999</v>
      </c>
    </row>
    <row r="20" spans="1:15" ht="33" customHeight="1" x14ac:dyDescent="0.25">
      <c r="A20" s="115">
        <v>13</v>
      </c>
      <c r="B20" s="13" t="s">
        <v>517</v>
      </c>
      <c r="C20" s="17">
        <f>'таблица №4 перечень МКД (2025)'!I66</f>
        <v>268981.36000000004</v>
      </c>
      <c r="D20" s="65">
        <f>'таблица №4 перечень МКД (2025)'!L66</f>
        <v>9669</v>
      </c>
      <c r="E20" s="65">
        <f>'таблица №4 перечень МКД (2025)'!M66</f>
        <v>3308.333333333333</v>
      </c>
      <c r="F20" s="13">
        <v>0</v>
      </c>
      <c r="G20" s="13">
        <v>0</v>
      </c>
      <c r="H20" s="13">
        <v>0</v>
      </c>
      <c r="I20" s="13">
        <v>147</v>
      </c>
      <c r="J20" s="13">
        <v>147</v>
      </c>
      <c r="K20" s="17">
        <v>0</v>
      </c>
      <c r="L20" s="17">
        <v>0</v>
      </c>
      <c r="M20" s="17">
        <v>0</v>
      </c>
      <c r="N20" s="17">
        <f>'таблица №4 перечень МКД (2025)'!N66</f>
        <v>278833359.85610992</v>
      </c>
      <c r="O20" s="17">
        <f>N20</f>
        <v>278833359.85610992</v>
      </c>
    </row>
    <row r="21" spans="1:15" ht="33" customHeight="1" x14ac:dyDescent="0.25">
      <c r="A21" s="115">
        <v>14</v>
      </c>
      <c r="B21" s="13" t="s">
        <v>282</v>
      </c>
      <c r="C21" s="17">
        <f>'таблица №4 перечень МКД (2025)'!I214</f>
        <v>699.4</v>
      </c>
      <c r="D21" s="65">
        <f>'таблица №4 перечень МКД (2025)'!L214</f>
        <v>29</v>
      </c>
      <c r="E21" s="65">
        <f>'таблица №4 перечень МКД (2025)'!M214</f>
        <v>12</v>
      </c>
      <c r="F21" s="13">
        <v>0</v>
      </c>
      <c r="G21" s="13">
        <v>0</v>
      </c>
      <c r="H21" s="13">
        <v>0</v>
      </c>
      <c r="I21" s="13">
        <v>1</v>
      </c>
      <c r="J21" s="13">
        <v>1</v>
      </c>
      <c r="K21" s="17">
        <v>0</v>
      </c>
      <c r="L21" s="17">
        <v>0</v>
      </c>
      <c r="M21" s="17">
        <v>0</v>
      </c>
      <c r="N21" s="45">
        <f>'таблица №5 виды ремонта (2025)'!E214</f>
        <v>960881.067668</v>
      </c>
      <c r="O21" s="17">
        <f t="shared" si="1"/>
        <v>960881.067668</v>
      </c>
    </row>
  </sheetData>
  <mergeCells count="10">
    <mergeCell ref="A7:B7"/>
    <mergeCell ref="N1:O1"/>
    <mergeCell ref="B2:O2"/>
    <mergeCell ref="A3:A5"/>
    <mergeCell ref="B3:B5"/>
    <mergeCell ref="C3:C4"/>
    <mergeCell ref="D3:D4"/>
    <mergeCell ref="E3:E4"/>
    <mergeCell ref="F3:J3"/>
    <mergeCell ref="K3:O3"/>
  </mergeCells>
  <pageMargins left="0.7" right="0.7" top="0.75" bottom="0.75" header="0.3" footer="0.3"/>
  <pageSetup paperSize="9" scale="5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  <pageSetUpPr fitToPage="1"/>
  </sheetPr>
  <dimension ref="A1:Y562"/>
  <sheetViews>
    <sheetView view="pageBreakPreview" topLeftCell="A136" zoomScale="53" workbookViewId="0">
      <selection activeCell="I151" sqref="I151"/>
    </sheetView>
  </sheetViews>
  <sheetFormatPr defaultColWidth="9.140625" defaultRowHeight="15" x14ac:dyDescent="0.25"/>
  <cols>
    <col min="1" max="1" width="6.28515625" style="182" customWidth="1"/>
    <col min="2" max="2" width="27" style="182" customWidth="1"/>
    <col min="3" max="3" width="42" style="182" customWidth="1"/>
    <col min="4" max="4" width="7.7109375" style="182" customWidth="1"/>
    <col min="5" max="5" width="11.140625" style="182" customWidth="1"/>
    <col min="6" max="6" width="16" style="183" customWidth="1"/>
    <col min="7" max="8" width="7.7109375" style="182" customWidth="1"/>
    <col min="9" max="9" width="17.140625" style="182" customWidth="1"/>
    <col min="10" max="10" width="17.28515625" style="182" customWidth="1"/>
    <col min="11" max="11" width="16.5703125" style="182" customWidth="1"/>
    <col min="12" max="12" width="17.140625" style="182" customWidth="1"/>
    <col min="13" max="13" width="10.7109375" style="182" customWidth="1"/>
    <col min="14" max="14" width="20.7109375" style="184" customWidth="1"/>
    <col min="15" max="15" width="20.140625" style="185" customWidth="1"/>
    <col min="16" max="16" width="10.85546875" style="185" customWidth="1"/>
    <col min="17" max="17" width="12.85546875" style="185" customWidth="1"/>
    <col min="18" max="18" width="20.42578125" style="185" customWidth="1"/>
    <col min="19" max="19" width="13.42578125" style="182" customWidth="1"/>
    <col min="20" max="16384" width="9.140625" style="182"/>
  </cols>
  <sheetData>
    <row r="1" spans="1:25" ht="15.75" x14ac:dyDescent="0.25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  <c r="O1" s="188"/>
      <c r="P1" s="188"/>
      <c r="Q1" s="188"/>
      <c r="R1" s="380" t="s">
        <v>518</v>
      </c>
      <c r="S1" s="380"/>
    </row>
    <row r="2" spans="1:25" ht="15.75" x14ac:dyDescent="0.25">
      <c r="A2" s="186"/>
      <c r="B2" s="380" t="s">
        <v>519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</row>
    <row r="3" spans="1:25" ht="42" customHeight="1" x14ac:dyDescent="0.25">
      <c r="A3" s="381" t="s">
        <v>4</v>
      </c>
      <c r="B3" s="382" t="s">
        <v>5</v>
      </c>
      <c r="C3" s="382" t="s">
        <v>6</v>
      </c>
      <c r="D3" s="383" t="s">
        <v>7</v>
      </c>
      <c r="E3" s="383"/>
      <c r="F3" s="382" t="s">
        <v>8</v>
      </c>
      <c r="G3" s="382" t="s">
        <v>9</v>
      </c>
      <c r="H3" s="382" t="s">
        <v>10</v>
      </c>
      <c r="I3" s="382" t="s">
        <v>11</v>
      </c>
      <c r="J3" s="383" t="s">
        <v>12</v>
      </c>
      <c r="K3" s="383"/>
      <c r="L3" s="382" t="s">
        <v>13</v>
      </c>
      <c r="M3" s="382" t="s">
        <v>14</v>
      </c>
      <c r="N3" s="384" t="s">
        <v>15</v>
      </c>
      <c r="O3" s="384"/>
      <c r="P3" s="384"/>
      <c r="Q3" s="384"/>
      <c r="R3" s="384"/>
      <c r="S3" s="382" t="s">
        <v>16</v>
      </c>
    </row>
    <row r="4" spans="1:25" ht="42" customHeight="1" x14ac:dyDescent="0.25">
      <c r="A4" s="381"/>
      <c r="B4" s="382"/>
      <c r="C4" s="382"/>
      <c r="D4" s="382" t="s">
        <v>17</v>
      </c>
      <c r="E4" s="382" t="s">
        <v>18</v>
      </c>
      <c r="F4" s="382"/>
      <c r="G4" s="382"/>
      <c r="H4" s="382"/>
      <c r="I4" s="382"/>
      <c r="J4" s="382" t="s">
        <v>19</v>
      </c>
      <c r="K4" s="382" t="s">
        <v>20</v>
      </c>
      <c r="L4" s="382"/>
      <c r="M4" s="382"/>
      <c r="N4" s="385" t="s">
        <v>19</v>
      </c>
      <c r="O4" s="384" t="s">
        <v>21</v>
      </c>
      <c r="P4" s="384"/>
      <c r="Q4" s="384"/>
      <c r="R4" s="384"/>
      <c r="S4" s="382"/>
    </row>
    <row r="5" spans="1:25" ht="171" customHeight="1" x14ac:dyDescent="0.25">
      <c r="A5" s="381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5"/>
      <c r="O5" s="192" t="s">
        <v>22</v>
      </c>
      <c r="P5" s="192" t="s">
        <v>23</v>
      </c>
      <c r="Q5" s="192" t="s">
        <v>24</v>
      </c>
      <c r="R5" s="192" t="s">
        <v>25</v>
      </c>
      <c r="S5" s="382"/>
    </row>
    <row r="6" spans="1:25" ht="42" customHeight="1" x14ac:dyDescent="0.25">
      <c r="A6" s="381"/>
      <c r="B6" s="382"/>
      <c r="C6" s="382"/>
      <c r="D6" s="382"/>
      <c r="E6" s="382"/>
      <c r="F6" s="382"/>
      <c r="G6" s="382"/>
      <c r="H6" s="382"/>
      <c r="I6" s="190" t="s">
        <v>26</v>
      </c>
      <c r="J6" s="190" t="s">
        <v>26</v>
      </c>
      <c r="K6" s="190" t="s">
        <v>26</v>
      </c>
      <c r="L6" s="190" t="s">
        <v>27</v>
      </c>
      <c r="M6" s="190" t="s">
        <v>28</v>
      </c>
      <c r="N6" s="191" t="s">
        <v>29</v>
      </c>
      <c r="O6" s="191" t="s">
        <v>29</v>
      </c>
      <c r="P6" s="191" t="s">
        <v>29</v>
      </c>
      <c r="Q6" s="191" t="s">
        <v>29</v>
      </c>
      <c r="R6" s="191" t="s">
        <v>29</v>
      </c>
      <c r="S6" s="382"/>
    </row>
    <row r="7" spans="1:25" ht="26.25" customHeight="1" x14ac:dyDescent="0.25">
      <c r="A7" s="189">
        <v>1</v>
      </c>
      <c r="B7" s="190">
        <v>2</v>
      </c>
      <c r="C7" s="190">
        <v>3</v>
      </c>
      <c r="D7" s="190">
        <v>4</v>
      </c>
      <c r="E7" s="190">
        <v>5</v>
      </c>
      <c r="F7" s="190">
        <v>6</v>
      </c>
      <c r="G7" s="190">
        <v>7</v>
      </c>
      <c r="H7" s="190">
        <v>8</v>
      </c>
      <c r="I7" s="190">
        <v>9</v>
      </c>
      <c r="J7" s="190">
        <v>10</v>
      </c>
      <c r="K7" s="190">
        <v>11</v>
      </c>
      <c r="L7" s="190">
        <v>12</v>
      </c>
      <c r="M7" s="190">
        <v>13</v>
      </c>
      <c r="N7" s="190">
        <v>14</v>
      </c>
      <c r="O7" s="190">
        <v>15</v>
      </c>
      <c r="P7" s="190">
        <v>16</v>
      </c>
      <c r="Q7" s="190">
        <v>17</v>
      </c>
      <c r="R7" s="190">
        <v>18</v>
      </c>
      <c r="S7" s="190">
        <v>19</v>
      </c>
    </row>
    <row r="8" spans="1:25" s="193" customFormat="1" ht="33" customHeight="1" x14ac:dyDescent="0.25">
      <c r="A8" s="386" t="s">
        <v>30</v>
      </c>
      <c r="B8" s="386"/>
      <c r="C8" s="386"/>
      <c r="D8" s="195" t="s">
        <v>31</v>
      </c>
      <c r="E8" s="195" t="s">
        <v>31</v>
      </c>
      <c r="F8" s="195" t="s">
        <v>31</v>
      </c>
      <c r="G8" s="195" t="s">
        <v>31</v>
      </c>
      <c r="H8" s="195" t="s">
        <v>31</v>
      </c>
      <c r="I8" s="196">
        <f t="shared" ref="I8:R8" si="0">I9+I11+I37+I47+I52+I55+I57+I61+I64+I67+I69+I71+I74+I77+I79+I86+I149+I151</f>
        <v>502755.20999999996</v>
      </c>
      <c r="J8" s="196">
        <f t="shared" si="0"/>
        <v>425831.18999999989</v>
      </c>
      <c r="K8" s="196">
        <f t="shared" si="0"/>
        <v>407994.52999999997</v>
      </c>
      <c r="L8" s="197">
        <f t="shared" si="0"/>
        <v>15678</v>
      </c>
      <c r="M8" s="197">
        <f t="shared" si="0"/>
        <v>6167</v>
      </c>
      <c r="N8" s="196">
        <f t="shared" si="0"/>
        <v>550653573.29033017</v>
      </c>
      <c r="O8" s="196">
        <f t="shared" si="0"/>
        <v>0</v>
      </c>
      <c r="P8" s="196">
        <f t="shared" si="0"/>
        <v>0</v>
      </c>
      <c r="Q8" s="196">
        <f t="shared" si="0"/>
        <v>0</v>
      </c>
      <c r="R8" s="196">
        <f t="shared" si="0"/>
        <v>550653573.29076016</v>
      </c>
      <c r="S8" s="195" t="s">
        <v>31</v>
      </c>
      <c r="T8" s="182"/>
      <c r="U8" s="182"/>
      <c r="V8" s="182"/>
      <c r="W8" s="182"/>
      <c r="X8" s="182"/>
      <c r="Y8" s="182"/>
    </row>
    <row r="9" spans="1:25" s="198" customFormat="1" ht="33" customHeight="1" x14ac:dyDescent="0.25">
      <c r="A9" s="386" t="s">
        <v>520</v>
      </c>
      <c r="B9" s="386"/>
      <c r="C9" s="386"/>
      <c r="D9" s="195" t="s">
        <v>31</v>
      </c>
      <c r="E9" s="195" t="s">
        <v>31</v>
      </c>
      <c r="F9" s="195" t="s">
        <v>31</v>
      </c>
      <c r="G9" s="195" t="s">
        <v>31</v>
      </c>
      <c r="H9" s="195" t="s">
        <v>31</v>
      </c>
      <c r="I9" s="196">
        <f t="shared" ref="I9:R9" si="1">SUM(I10)</f>
        <v>3755.9</v>
      </c>
      <c r="J9" s="196">
        <f t="shared" si="1"/>
        <v>3755.9</v>
      </c>
      <c r="K9" s="196">
        <f t="shared" si="1"/>
        <v>604.20000000000005</v>
      </c>
      <c r="L9" s="197">
        <f t="shared" si="1"/>
        <v>59</v>
      </c>
      <c r="M9" s="197">
        <f t="shared" si="1"/>
        <v>36</v>
      </c>
      <c r="N9" s="196">
        <f t="shared" si="1"/>
        <v>3624900</v>
      </c>
      <c r="O9" s="196">
        <f t="shared" si="1"/>
        <v>0</v>
      </c>
      <c r="P9" s="196">
        <f t="shared" si="1"/>
        <v>0</v>
      </c>
      <c r="Q9" s="196">
        <f t="shared" si="1"/>
        <v>0</v>
      </c>
      <c r="R9" s="196">
        <f t="shared" si="1"/>
        <v>3624900</v>
      </c>
      <c r="S9" s="195" t="s">
        <v>31</v>
      </c>
      <c r="T9" s="199"/>
      <c r="U9" s="182"/>
      <c r="V9" s="182"/>
      <c r="W9" s="182"/>
      <c r="X9" s="182"/>
      <c r="Y9" s="182"/>
    </row>
    <row r="10" spans="1:25" s="198" customFormat="1" ht="33" customHeight="1" x14ac:dyDescent="0.25">
      <c r="A10" s="190">
        <v>1</v>
      </c>
      <c r="B10" s="190" t="s">
        <v>306</v>
      </c>
      <c r="C10" s="189" t="s">
        <v>521</v>
      </c>
      <c r="D10" s="189">
        <v>1996</v>
      </c>
      <c r="E10" s="189"/>
      <c r="F10" s="189" t="s">
        <v>51</v>
      </c>
      <c r="G10" s="200">
        <v>3</v>
      </c>
      <c r="H10" s="200">
        <v>4</v>
      </c>
      <c r="I10" s="201">
        <v>3755.9</v>
      </c>
      <c r="J10" s="201">
        <v>3755.9</v>
      </c>
      <c r="K10" s="201">
        <v>604.20000000000005</v>
      </c>
      <c r="L10" s="202">
        <v>59</v>
      </c>
      <c r="M10" s="202">
        <v>36</v>
      </c>
      <c r="N10" s="201">
        <f>' таблица№8виды ремонта (2026)'!E10</f>
        <v>3624900</v>
      </c>
      <c r="O10" s="201">
        <v>0</v>
      </c>
      <c r="P10" s="201">
        <v>0</v>
      </c>
      <c r="Q10" s="201">
        <v>0</v>
      </c>
      <c r="R10" s="201">
        <f>N10</f>
        <v>3624900</v>
      </c>
      <c r="S10" s="203">
        <v>46387</v>
      </c>
      <c r="T10" s="199"/>
      <c r="U10" s="182"/>
      <c r="V10" s="182"/>
      <c r="W10" s="182"/>
      <c r="X10" s="182"/>
      <c r="Y10" s="182"/>
    </row>
    <row r="11" spans="1:25" s="198" customFormat="1" ht="33" customHeight="1" x14ac:dyDescent="0.25">
      <c r="A11" s="387" t="s">
        <v>43</v>
      </c>
      <c r="B11" s="387"/>
      <c r="C11" s="387"/>
      <c r="D11" s="195" t="s">
        <v>31</v>
      </c>
      <c r="E11" s="195" t="s">
        <v>31</v>
      </c>
      <c r="F11" s="195" t="s">
        <v>31</v>
      </c>
      <c r="G11" s="195" t="s">
        <v>31</v>
      </c>
      <c r="H11" s="195" t="s">
        <v>31</v>
      </c>
      <c r="I11" s="28">
        <f t="shared" ref="I11:R11" si="2">SUM(I12:I36)</f>
        <v>77725.840000000026</v>
      </c>
      <c r="J11" s="28">
        <f t="shared" si="2"/>
        <v>49920.729999999996</v>
      </c>
      <c r="K11" s="28">
        <f t="shared" si="2"/>
        <v>48157.969999999994</v>
      </c>
      <c r="L11" s="29">
        <f t="shared" si="2"/>
        <v>2154</v>
      </c>
      <c r="M11" s="29">
        <f t="shared" si="2"/>
        <v>1209</v>
      </c>
      <c r="N11" s="28">
        <f t="shared" si="2"/>
        <v>60811503.618244007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>
        <f t="shared" si="2"/>
        <v>60811503.618244007</v>
      </c>
      <c r="S11" s="195" t="s">
        <v>31</v>
      </c>
      <c r="T11" s="199"/>
      <c r="U11" s="182"/>
      <c r="V11" s="182"/>
      <c r="W11" s="182"/>
      <c r="X11" s="182"/>
      <c r="Y11" s="182"/>
    </row>
    <row r="12" spans="1:25" s="204" customFormat="1" ht="33" customHeight="1" x14ac:dyDescent="0.25">
      <c r="A12" s="205">
        <v>1</v>
      </c>
      <c r="B12" s="41" t="s">
        <v>44</v>
      </c>
      <c r="C12" s="41" t="s">
        <v>522</v>
      </c>
      <c r="D12" s="41">
        <v>1966</v>
      </c>
      <c r="E12" s="41"/>
      <c r="F12" s="41" t="s">
        <v>56</v>
      </c>
      <c r="G12" s="41">
        <v>4</v>
      </c>
      <c r="H12" s="41">
        <v>3</v>
      </c>
      <c r="I12" s="45">
        <v>3624.9</v>
      </c>
      <c r="J12" s="206">
        <v>2085.9</v>
      </c>
      <c r="K12" s="206">
        <v>2085.9</v>
      </c>
      <c r="L12" s="43">
        <v>96</v>
      </c>
      <c r="M12" s="43">
        <v>48</v>
      </c>
      <c r="N12" s="45">
        <f>' таблица№8виды ремонта (2026)'!E12</f>
        <v>511342.14217800001</v>
      </c>
      <c r="O12" s="45">
        <v>0</v>
      </c>
      <c r="P12" s="45">
        <v>0</v>
      </c>
      <c r="Q12" s="45">
        <v>0</v>
      </c>
      <c r="R12" s="45">
        <f t="shared" ref="R12:R36" si="3">N12</f>
        <v>511342.14217800001</v>
      </c>
      <c r="S12" s="207">
        <v>46387</v>
      </c>
      <c r="T12" s="199"/>
      <c r="U12" s="182"/>
      <c r="V12" s="182"/>
      <c r="W12" s="182"/>
    </row>
    <row r="13" spans="1:25" s="204" customFormat="1" ht="33" customHeight="1" x14ac:dyDescent="0.25">
      <c r="A13" s="205">
        <f t="shared" ref="A13:A60" si="4">A12+1</f>
        <v>2</v>
      </c>
      <c r="B13" s="41" t="s">
        <v>44</v>
      </c>
      <c r="C13" s="41" t="s">
        <v>523</v>
      </c>
      <c r="D13" s="41">
        <v>1977</v>
      </c>
      <c r="E13" s="41"/>
      <c r="F13" s="41" t="s">
        <v>56</v>
      </c>
      <c r="G13" s="41">
        <v>5</v>
      </c>
      <c r="H13" s="41">
        <v>5</v>
      </c>
      <c r="I13" s="45">
        <v>4664</v>
      </c>
      <c r="J13" s="206">
        <v>3440.6</v>
      </c>
      <c r="K13" s="206">
        <v>3256.4</v>
      </c>
      <c r="L13" s="43">
        <v>170</v>
      </c>
      <c r="M13" s="43">
        <v>75</v>
      </c>
      <c r="N13" s="45">
        <f>' таблица№8виды ремонта (2026)'!E13</f>
        <v>1662700.7168000001</v>
      </c>
      <c r="O13" s="45">
        <v>0</v>
      </c>
      <c r="P13" s="45">
        <v>0</v>
      </c>
      <c r="Q13" s="45">
        <v>0</v>
      </c>
      <c r="R13" s="45">
        <f t="shared" si="3"/>
        <v>1662700.7168000001</v>
      </c>
      <c r="S13" s="207">
        <v>46387</v>
      </c>
      <c r="T13" s="199"/>
      <c r="U13" s="182"/>
      <c r="V13" s="182"/>
      <c r="W13" s="182"/>
    </row>
    <row r="14" spans="1:25" s="204" customFormat="1" ht="33" customHeight="1" x14ac:dyDescent="0.25">
      <c r="A14" s="205">
        <f t="shared" si="4"/>
        <v>3</v>
      </c>
      <c r="B14" s="41" t="s">
        <v>44</v>
      </c>
      <c r="C14" s="41" t="s">
        <v>524</v>
      </c>
      <c r="D14" s="41">
        <v>1958</v>
      </c>
      <c r="E14" s="41"/>
      <c r="F14" s="41" t="s">
        <v>46</v>
      </c>
      <c r="G14" s="41">
        <v>2</v>
      </c>
      <c r="H14" s="41">
        <v>2</v>
      </c>
      <c r="I14" s="45">
        <v>941.93</v>
      </c>
      <c r="J14" s="206">
        <v>543.13</v>
      </c>
      <c r="K14" s="206">
        <v>504.12</v>
      </c>
      <c r="L14" s="43">
        <v>27</v>
      </c>
      <c r="M14" s="43">
        <v>14</v>
      </c>
      <c r="N14" s="45">
        <f>' таблица№8виды ремонта (2026)'!E14</f>
        <v>3598193.903616</v>
      </c>
      <c r="O14" s="45">
        <v>0</v>
      </c>
      <c r="P14" s="45">
        <v>0</v>
      </c>
      <c r="Q14" s="45">
        <v>0</v>
      </c>
      <c r="R14" s="45">
        <f t="shared" si="3"/>
        <v>3598193.903616</v>
      </c>
      <c r="S14" s="207">
        <v>46387</v>
      </c>
      <c r="T14" s="199"/>
      <c r="U14" s="182"/>
      <c r="V14" s="182"/>
      <c r="W14" s="182"/>
    </row>
    <row r="15" spans="1:25" s="204" customFormat="1" ht="33" customHeight="1" x14ac:dyDescent="0.25">
      <c r="A15" s="205">
        <f t="shared" si="4"/>
        <v>4</v>
      </c>
      <c r="B15" s="208" t="s">
        <v>44</v>
      </c>
      <c r="C15" s="209" t="s">
        <v>525</v>
      </c>
      <c r="D15" s="209">
        <v>1958</v>
      </c>
      <c r="E15" s="209"/>
      <c r="F15" s="208" t="s">
        <v>46</v>
      </c>
      <c r="G15" s="209">
        <v>2</v>
      </c>
      <c r="H15" s="209">
        <v>1</v>
      </c>
      <c r="I15" s="210">
        <v>1096</v>
      </c>
      <c r="J15" s="211">
        <v>511.21</v>
      </c>
      <c r="K15" s="211">
        <v>296.20999999999998</v>
      </c>
      <c r="L15" s="212">
        <v>55</v>
      </c>
      <c r="M15" s="212">
        <v>29</v>
      </c>
      <c r="N15" s="45">
        <f>' таблица№8виды ремонта (2026)'!E15</f>
        <v>2345420.8191999998</v>
      </c>
      <c r="O15" s="210">
        <v>0</v>
      </c>
      <c r="P15" s="210">
        <v>0</v>
      </c>
      <c r="Q15" s="210">
        <v>0</v>
      </c>
      <c r="R15" s="45">
        <f t="shared" si="3"/>
        <v>2345420.8191999998</v>
      </c>
      <c r="S15" s="207">
        <v>46387</v>
      </c>
      <c r="T15" s="199"/>
      <c r="U15" s="182"/>
      <c r="V15" s="182"/>
      <c r="W15" s="182"/>
    </row>
    <row r="16" spans="1:25" s="204" customFormat="1" ht="33" customHeight="1" x14ac:dyDescent="0.25">
      <c r="A16" s="205">
        <f t="shared" si="4"/>
        <v>5</v>
      </c>
      <c r="B16" s="208" t="s">
        <v>44</v>
      </c>
      <c r="C16" s="209" t="s">
        <v>526</v>
      </c>
      <c r="D16" s="209">
        <v>1981</v>
      </c>
      <c r="E16" s="209"/>
      <c r="F16" s="209" t="s">
        <v>56</v>
      </c>
      <c r="G16" s="209">
        <v>9</v>
      </c>
      <c r="H16" s="209">
        <v>2</v>
      </c>
      <c r="I16" s="210">
        <v>5007.8999999999996</v>
      </c>
      <c r="J16" s="211">
        <v>3843.5</v>
      </c>
      <c r="K16" s="211">
        <v>3583.1</v>
      </c>
      <c r="L16" s="212">
        <v>130</v>
      </c>
      <c r="M16" s="212">
        <v>72</v>
      </c>
      <c r="N16" s="45">
        <f>' таблица№8виды ремонта (2026)'!E16</f>
        <v>6909625.2000000002</v>
      </c>
      <c r="O16" s="210">
        <v>0</v>
      </c>
      <c r="P16" s="210">
        <v>0</v>
      </c>
      <c r="Q16" s="210">
        <v>0</v>
      </c>
      <c r="R16" s="45">
        <f t="shared" si="3"/>
        <v>6909625.2000000002</v>
      </c>
      <c r="S16" s="207">
        <v>46387</v>
      </c>
      <c r="T16" s="199"/>
      <c r="U16" s="182"/>
      <c r="V16" s="182"/>
      <c r="W16" s="182"/>
    </row>
    <row r="17" spans="1:23" s="204" customFormat="1" ht="33" customHeight="1" x14ac:dyDescent="0.25">
      <c r="A17" s="205">
        <f t="shared" si="4"/>
        <v>6</v>
      </c>
      <c r="B17" s="208" t="s">
        <v>44</v>
      </c>
      <c r="C17" s="208" t="s">
        <v>527</v>
      </c>
      <c r="D17" s="208">
        <v>1960</v>
      </c>
      <c r="E17" s="208"/>
      <c r="F17" s="208" t="s">
        <v>46</v>
      </c>
      <c r="G17" s="208">
        <v>3</v>
      </c>
      <c r="H17" s="208">
        <v>2</v>
      </c>
      <c r="I17" s="210">
        <v>1279.5</v>
      </c>
      <c r="J17" s="211">
        <v>936.19</v>
      </c>
      <c r="K17" s="211">
        <v>893.45</v>
      </c>
      <c r="L17" s="212">
        <v>34</v>
      </c>
      <c r="M17" s="212">
        <v>24</v>
      </c>
      <c r="N17" s="45">
        <f>' таблица№8виды ремонта (2026)'!E17</f>
        <v>813821.79547200003</v>
      </c>
      <c r="O17" s="210">
        <v>0</v>
      </c>
      <c r="P17" s="210">
        <v>0</v>
      </c>
      <c r="Q17" s="210">
        <v>0</v>
      </c>
      <c r="R17" s="45">
        <f t="shared" si="3"/>
        <v>813821.79547200003</v>
      </c>
      <c r="S17" s="207">
        <v>46387</v>
      </c>
      <c r="T17" s="199"/>
      <c r="U17" s="182"/>
      <c r="V17" s="182"/>
      <c r="W17" s="182"/>
    </row>
    <row r="18" spans="1:23" s="204" customFormat="1" ht="33" customHeight="1" x14ac:dyDescent="0.25">
      <c r="A18" s="205">
        <f t="shared" si="4"/>
        <v>7</v>
      </c>
      <c r="B18" s="208" t="s">
        <v>44</v>
      </c>
      <c r="C18" s="208" t="s">
        <v>528</v>
      </c>
      <c r="D18" s="208">
        <v>1959</v>
      </c>
      <c r="E18" s="208"/>
      <c r="F18" s="208" t="s">
        <v>46</v>
      </c>
      <c r="G18" s="208">
        <v>2</v>
      </c>
      <c r="H18" s="208">
        <v>2</v>
      </c>
      <c r="I18" s="210">
        <v>1129.02</v>
      </c>
      <c r="J18" s="211">
        <v>613.91999999999996</v>
      </c>
      <c r="K18" s="211">
        <v>572.34</v>
      </c>
      <c r="L18" s="212">
        <v>27</v>
      </c>
      <c r="M18" s="212">
        <v>16</v>
      </c>
      <c r="N18" s="45">
        <f>' таблица№8виды ремонта (2026)'!E18</f>
        <v>607981.17798400007</v>
      </c>
      <c r="O18" s="210">
        <v>0</v>
      </c>
      <c r="P18" s="210">
        <v>0</v>
      </c>
      <c r="Q18" s="210">
        <v>0</v>
      </c>
      <c r="R18" s="45">
        <f t="shared" si="3"/>
        <v>607981.17798400007</v>
      </c>
      <c r="S18" s="207">
        <v>46387</v>
      </c>
      <c r="T18" s="199"/>
      <c r="U18" s="182"/>
      <c r="V18" s="182"/>
      <c r="W18" s="182"/>
    </row>
    <row r="19" spans="1:23" s="204" customFormat="1" ht="33" customHeight="1" x14ac:dyDescent="0.25">
      <c r="A19" s="205">
        <f t="shared" si="4"/>
        <v>8</v>
      </c>
      <c r="B19" s="208" t="s">
        <v>44</v>
      </c>
      <c r="C19" s="208" t="s">
        <v>529</v>
      </c>
      <c r="D19" s="208">
        <v>1959</v>
      </c>
      <c r="E19" s="208"/>
      <c r="F19" s="208" t="s">
        <v>46</v>
      </c>
      <c r="G19" s="208">
        <v>2</v>
      </c>
      <c r="H19" s="208">
        <v>2</v>
      </c>
      <c r="I19" s="210">
        <v>1128.79</v>
      </c>
      <c r="J19" s="211">
        <v>613.32000000000005</v>
      </c>
      <c r="K19" s="211">
        <v>613.32000000000005</v>
      </c>
      <c r="L19" s="212">
        <v>23</v>
      </c>
      <c r="M19" s="212">
        <v>16</v>
      </c>
      <c r="N19" s="45">
        <f>' таблица№8виды ремонта (2026)'!E19</f>
        <v>811452.78916600009</v>
      </c>
      <c r="O19" s="210">
        <v>0</v>
      </c>
      <c r="P19" s="210">
        <v>0</v>
      </c>
      <c r="Q19" s="210">
        <v>0</v>
      </c>
      <c r="R19" s="45">
        <f t="shared" si="3"/>
        <v>811452.78916600009</v>
      </c>
      <c r="S19" s="207">
        <v>46387</v>
      </c>
      <c r="T19" s="199"/>
      <c r="U19" s="182"/>
      <c r="V19" s="182"/>
      <c r="W19" s="182"/>
    </row>
    <row r="20" spans="1:23" s="204" customFormat="1" ht="33" customHeight="1" x14ac:dyDescent="0.25">
      <c r="A20" s="205">
        <f t="shared" si="4"/>
        <v>9</v>
      </c>
      <c r="B20" s="208" t="s">
        <v>44</v>
      </c>
      <c r="C20" s="208" t="s">
        <v>530</v>
      </c>
      <c r="D20" s="208">
        <v>1959</v>
      </c>
      <c r="E20" s="208"/>
      <c r="F20" s="208" t="s">
        <v>46</v>
      </c>
      <c r="G20" s="208">
        <v>2</v>
      </c>
      <c r="H20" s="208">
        <v>2</v>
      </c>
      <c r="I20" s="210">
        <v>1120.3</v>
      </c>
      <c r="J20" s="211">
        <v>606.29999999999995</v>
      </c>
      <c r="K20" s="211">
        <v>606.29999999999995</v>
      </c>
      <c r="L20" s="212">
        <v>26</v>
      </c>
      <c r="M20" s="212">
        <v>16</v>
      </c>
      <c r="N20" s="45">
        <f>' таблица№8виды ремонта (2026)'!E20</f>
        <v>811452.78916600009</v>
      </c>
      <c r="O20" s="210">
        <v>0</v>
      </c>
      <c r="P20" s="210">
        <v>0</v>
      </c>
      <c r="Q20" s="210">
        <v>0</v>
      </c>
      <c r="R20" s="45">
        <f t="shared" si="3"/>
        <v>811452.78916600009</v>
      </c>
      <c r="S20" s="207">
        <v>46387</v>
      </c>
      <c r="T20" s="199"/>
      <c r="U20" s="182"/>
      <c r="V20" s="182"/>
      <c r="W20" s="182"/>
    </row>
    <row r="21" spans="1:23" s="204" customFormat="1" ht="33" customHeight="1" x14ac:dyDescent="0.25">
      <c r="A21" s="205">
        <f t="shared" si="4"/>
        <v>10</v>
      </c>
      <c r="B21" s="208" t="s">
        <v>44</v>
      </c>
      <c r="C21" s="208" t="s">
        <v>531</v>
      </c>
      <c r="D21" s="208">
        <v>1975</v>
      </c>
      <c r="E21" s="208"/>
      <c r="F21" s="208" t="s">
        <v>46</v>
      </c>
      <c r="G21" s="208">
        <v>5</v>
      </c>
      <c r="H21" s="208">
        <v>2</v>
      </c>
      <c r="I21" s="210">
        <v>4486.3</v>
      </c>
      <c r="J21" s="211">
        <v>3234.3</v>
      </c>
      <c r="K21" s="213">
        <v>3099.5</v>
      </c>
      <c r="L21" s="212">
        <v>198</v>
      </c>
      <c r="M21" s="212">
        <v>120</v>
      </c>
      <c r="N21" s="45">
        <f>' таблица№8виды ремонта (2026)'!E21</f>
        <v>561688.87862399989</v>
      </c>
      <c r="O21" s="210">
        <v>0</v>
      </c>
      <c r="P21" s="210">
        <v>0</v>
      </c>
      <c r="Q21" s="210">
        <v>0</v>
      </c>
      <c r="R21" s="45">
        <f t="shared" si="3"/>
        <v>561688.87862399989</v>
      </c>
      <c r="S21" s="207">
        <v>46387</v>
      </c>
      <c r="T21" s="199"/>
      <c r="U21" s="182"/>
      <c r="V21" s="182"/>
      <c r="W21" s="182"/>
    </row>
    <row r="22" spans="1:23" s="204" customFormat="1" ht="33" customHeight="1" x14ac:dyDescent="0.25">
      <c r="A22" s="205">
        <f t="shared" si="4"/>
        <v>11</v>
      </c>
      <c r="B22" s="208" t="s">
        <v>44</v>
      </c>
      <c r="C22" s="208" t="s">
        <v>532</v>
      </c>
      <c r="D22" s="208">
        <v>1975</v>
      </c>
      <c r="E22" s="208"/>
      <c r="F22" s="208" t="s">
        <v>46</v>
      </c>
      <c r="G22" s="208">
        <v>5</v>
      </c>
      <c r="H22" s="208">
        <v>2</v>
      </c>
      <c r="I22" s="210">
        <v>4511.8999999999996</v>
      </c>
      <c r="J22" s="211">
        <v>3217.9</v>
      </c>
      <c r="K22" s="211">
        <v>2958.1</v>
      </c>
      <c r="L22" s="212">
        <v>176</v>
      </c>
      <c r="M22" s="212">
        <v>114</v>
      </c>
      <c r="N22" s="45">
        <f>' таблица№8виды ремонта (2026)'!E22</f>
        <v>755833.16893400007</v>
      </c>
      <c r="O22" s="210">
        <v>0</v>
      </c>
      <c r="P22" s="210">
        <v>0</v>
      </c>
      <c r="Q22" s="210">
        <v>0</v>
      </c>
      <c r="R22" s="45">
        <f t="shared" si="3"/>
        <v>755833.16893400007</v>
      </c>
      <c r="S22" s="207">
        <v>46387</v>
      </c>
      <c r="T22" s="199"/>
      <c r="U22" s="182"/>
      <c r="V22" s="182"/>
      <c r="W22" s="182"/>
    </row>
    <row r="23" spans="1:23" s="204" customFormat="1" ht="33" customHeight="1" x14ac:dyDescent="0.25">
      <c r="A23" s="205">
        <f t="shared" si="4"/>
        <v>12</v>
      </c>
      <c r="B23" s="208" t="s">
        <v>44</v>
      </c>
      <c r="C23" s="208" t="s">
        <v>49</v>
      </c>
      <c r="D23" s="208">
        <v>1952</v>
      </c>
      <c r="E23" s="208"/>
      <c r="F23" s="208" t="s">
        <v>46</v>
      </c>
      <c r="G23" s="208">
        <v>2</v>
      </c>
      <c r="H23" s="208">
        <v>3</v>
      </c>
      <c r="I23" s="210">
        <v>1613.22</v>
      </c>
      <c r="J23" s="211">
        <v>1048.22</v>
      </c>
      <c r="K23" s="211">
        <v>1004.45</v>
      </c>
      <c r="L23" s="212">
        <v>40</v>
      </c>
      <c r="M23" s="212">
        <v>24</v>
      </c>
      <c r="N23" s="45">
        <f>' таблица№8виды ремонта (2026)'!E23</f>
        <v>1188732.945294</v>
      </c>
      <c r="O23" s="210">
        <v>0</v>
      </c>
      <c r="P23" s="210">
        <v>0</v>
      </c>
      <c r="Q23" s="210">
        <v>0</v>
      </c>
      <c r="R23" s="45">
        <f t="shared" si="3"/>
        <v>1188732.945294</v>
      </c>
      <c r="S23" s="207">
        <v>46387</v>
      </c>
      <c r="T23" s="199"/>
      <c r="U23" s="182"/>
      <c r="V23" s="182"/>
      <c r="W23" s="182"/>
    </row>
    <row r="24" spans="1:23" s="204" customFormat="1" ht="33" customHeight="1" x14ac:dyDescent="0.25">
      <c r="A24" s="205">
        <f t="shared" si="4"/>
        <v>13</v>
      </c>
      <c r="B24" s="208" t="s">
        <v>44</v>
      </c>
      <c r="C24" s="208" t="s">
        <v>533</v>
      </c>
      <c r="D24" s="208">
        <v>1964</v>
      </c>
      <c r="E24" s="208"/>
      <c r="F24" s="208" t="s">
        <v>46</v>
      </c>
      <c r="G24" s="208">
        <v>4</v>
      </c>
      <c r="H24" s="208">
        <v>2</v>
      </c>
      <c r="I24" s="210">
        <v>2295.6999999999998</v>
      </c>
      <c r="J24" s="211">
        <v>1109.8</v>
      </c>
      <c r="K24" s="211">
        <v>1109.8</v>
      </c>
      <c r="L24" s="212">
        <v>53</v>
      </c>
      <c r="M24" s="212">
        <v>28</v>
      </c>
      <c r="N24" s="45">
        <f>' таблица№8виды ремонта (2026)'!E24</f>
        <v>1557750.976394</v>
      </c>
      <c r="O24" s="210">
        <v>0</v>
      </c>
      <c r="P24" s="210">
        <v>0</v>
      </c>
      <c r="Q24" s="210">
        <v>0</v>
      </c>
      <c r="R24" s="45">
        <f t="shared" si="3"/>
        <v>1557750.976394</v>
      </c>
      <c r="S24" s="207">
        <v>46387</v>
      </c>
      <c r="T24" s="199"/>
      <c r="U24" s="182"/>
      <c r="V24" s="182"/>
      <c r="W24" s="182"/>
    </row>
    <row r="25" spans="1:23" s="204" customFormat="1" ht="33" customHeight="1" x14ac:dyDescent="0.25">
      <c r="A25" s="205">
        <f t="shared" si="4"/>
        <v>14</v>
      </c>
      <c r="B25" s="208" t="s">
        <v>44</v>
      </c>
      <c r="C25" s="208" t="s">
        <v>534</v>
      </c>
      <c r="D25" s="208">
        <v>1973</v>
      </c>
      <c r="E25" s="208"/>
      <c r="F25" s="208" t="s">
        <v>46</v>
      </c>
      <c r="G25" s="208">
        <v>9</v>
      </c>
      <c r="H25" s="208">
        <v>1</v>
      </c>
      <c r="I25" s="210">
        <v>3887.9</v>
      </c>
      <c r="J25" s="211">
        <v>2113.5</v>
      </c>
      <c r="K25" s="211">
        <v>2052.4</v>
      </c>
      <c r="L25" s="212">
        <v>77</v>
      </c>
      <c r="M25" s="212">
        <v>48</v>
      </c>
      <c r="N25" s="45">
        <f>' таблица№8виды ремонта (2026)'!E25</f>
        <v>1398158.605284</v>
      </c>
      <c r="O25" s="210">
        <v>0</v>
      </c>
      <c r="P25" s="210">
        <v>0</v>
      </c>
      <c r="Q25" s="210">
        <v>0</v>
      </c>
      <c r="R25" s="45">
        <f t="shared" si="3"/>
        <v>1398158.605284</v>
      </c>
      <c r="S25" s="207">
        <v>46387</v>
      </c>
      <c r="T25" s="199"/>
      <c r="U25" s="182"/>
      <c r="V25" s="182"/>
      <c r="W25" s="182"/>
    </row>
    <row r="26" spans="1:23" s="204" customFormat="1" ht="33" customHeight="1" x14ac:dyDescent="0.25">
      <c r="A26" s="205">
        <f t="shared" si="4"/>
        <v>15</v>
      </c>
      <c r="B26" s="208" t="s">
        <v>44</v>
      </c>
      <c r="C26" s="208" t="s">
        <v>535</v>
      </c>
      <c r="D26" s="208">
        <v>1959</v>
      </c>
      <c r="E26" s="190"/>
      <c r="F26" s="208" t="s">
        <v>46</v>
      </c>
      <c r="G26" s="208">
        <v>2</v>
      </c>
      <c r="H26" s="208">
        <v>2</v>
      </c>
      <c r="I26" s="210">
        <v>1293.4000000000001</v>
      </c>
      <c r="J26" s="211">
        <v>394.6</v>
      </c>
      <c r="K26" s="211">
        <v>394.6</v>
      </c>
      <c r="L26" s="212">
        <v>12</v>
      </c>
      <c r="M26" s="212">
        <v>7</v>
      </c>
      <c r="N26" s="45">
        <f>' таблица№8виды ремонта (2026)'!E26</f>
        <v>1186731.2668580001</v>
      </c>
      <c r="O26" s="210">
        <v>0</v>
      </c>
      <c r="P26" s="210">
        <v>0</v>
      </c>
      <c r="Q26" s="210">
        <v>0</v>
      </c>
      <c r="R26" s="45">
        <f t="shared" si="3"/>
        <v>1186731.2668580001</v>
      </c>
      <c r="S26" s="207">
        <v>46387</v>
      </c>
      <c r="T26" s="199"/>
      <c r="U26" s="182"/>
      <c r="V26" s="182"/>
      <c r="W26" s="182"/>
    </row>
    <row r="27" spans="1:23" s="204" customFormat="1" ht="33" customHeight="1" x14ac:dyDescent="0.25">
      <c r="A27" s="205">
        <f t="shared" si="4"/>
        <v>16</v>
      </c>
      <c r="B27" s="208" t="s">
        <v>44</v>
      </c>
      <c r="C27" s="208" t="s">
        <v>536</v>
      </c>
      <c r="D27" s="208">
        <v>1959</v>
      </c>
      <c r="E27" s="208"/>
      <c r="F27" s="208" t="s">
        <v>46</v>
      </c>
      <c r="G27" s="208">
        <v>3</v>
      </c>
      <c r="H27" s="208">
        <v>4</v>
      </c>
      <c r="I27" s="210">
        <v>2823.8</v>
      </c>
      <c r="J27" s="211">
        <v>1835.8</v>
      </c>
      <c r="K27" s="211">
        <v>1835.8</v>
      </c>
      <c r="L27" s="212">
        <v>59</v>
      </c>
      <c r="M27" s="212">
        <v>30</v>
      </c>
      <c r="N27" s="45">
        <f>' таблица№8виды ремонта (2026)'!E27</f>
        <v>7202148.2394559998</v>
      </c>
      <c r="O27" s="210">
        <v>0</v>
      </c>
      <c r="P27" s="210">
        <v>0</v>
      </c>
      <c r="Q27" s="210">
        <v>0</v>
      </c>
      <c r="R27" s="45">
        <f t="shared" si="3"/>
        <v>7202148.2394559998</v>
      </c>
      <c r="S27" s="207">
        <v>46387</v>
      </c>
      <c r="T27" s="199"/>
      <c r="U27" s="182"/>
      <c r="V27" s="182"/>
      <c r="W27" s="182"/>
    </row>
    <row r="28" spans="1:23" s="204" customFormat="1" ht="33" customHeight="1" x14ac:dyDescent="0.25">
      <c r="A28" s="205">
        <f t="shared" si="4"/>
        <v>17</v>
      </c>
      <c r="B28" s="208" t="s">
        <v>44</v>
      </c>
      <c r="C28" s="208" t="s">
        <v>537</v>
      </c>
      <c r="D28" s="208">
        <v>1960</v>
      </c>
      <c r="E28" s="208"/>
      <c r="F28" s="208" t="s">
        <v>46</v>
      </c>
      <c r="G28" s="208">
        <v>3</v>
      </c>
      <c r="H28" s="208">
        <v>6</v>
      </c>
      <c r="I28" s="210">
        <v>5216.3599999999997</v>
      </c>
      <c r="J28" s="211">
        <v>2703.07</v>
      </c>
      <c r="K28" s="213">
        <v>2661.43</v>
      </c>
      <c r="L28" s="212">
        <v>77</v>
      </c>
      <c r="M28" s="212">
        <v>54</v>
      </c>
      <c r="N28" s="45">
        <f>' таблица№8виды ремонта (2026)'!E28</f>
        <v>1505492.0583680002</v>
      </c>
      <c r="O28" s="210">
        <v>0</v>
      </c>
      <c r="P28" s="210">
        <v>0</v>
      </c>
      <c r="Q28" s="210">
        <v>0</v>
      </c>
      <c r="R28" s="45">
        <f t="shared" si="3"/>
        <v>1505492.0583680002</v>
      </c>
      <c r="S28" s="207">
        <v>46387</v>
      </c>
      <c r="T28" s="199"/>
      <c r="U28" s="182"/>
      <c r="V28" s="182"/>
      <c r="W28" s="182"/>
    </row>
    <row r="29" spans="1:23" s="204" customFormat="1" ht="33" customHeight="1" x14ac:dyDescent="0.25">
      <c r="A29" s="205">
        <f t="shared" si="4"/>
        <v>18</v>
      </c>
      <c r="B29" s="208" t="s">
        <v>44</v>
      </c>
      <c r="C29" s="208" t="s">
        <v>538</v>
      </c>
      <c r="D29" s="208">
        <v>1960</v>
      </c>
      <c r="E29" s="208"/>
      <c r="F29" s="208" t="s">
        <v>46</v>
      </c>
      <c r="G29" s="208">
        <v>2</v>
      </c>
      <c r="H29" s="208">
        <v>2</v>
      </c>
      <c r="I29" s="210">
        <v>657.3</v>
      </c>
      <c r="J29" s="211">
        <v>613.4</v>
      </c>
      <c r="K29" s="211">
        <v>575.1</v>
      </c>
      <c r="L29" s="212">
        <v>22</v>
      </c>
      <c r="M29" s="212">
        <v>16</v>
      </c>
      <c r="N29" s="45">
        <f>' таблица№8виды ремонта (2026)'!E29</f>
        <v>728598.15919999999</v>
      </c>
      <c r="O29" s="210">
        <v>0</v>
      </c>
      <c r="P29" s="210">
        <v>0</v>
      </c>
      <c r="Q29" s="210">
        <v>0</v>
      </c>
      <c r="R29" s="45">
        <f t="shared" si="3"/>
        <v>728598.15919999999</v>
      </c>
      <c r="S29" s="207">
        <v>46387</v>
      </c>
      <c r="T29" s="199"/>
      <c r="U29" s="182"/>
      <c r="V29" s="182"/>
      <c r="W29" s="182"/>
    </row>
    <row r="30" spans="1:23" s="204" customFormat="1" ht="33" customHeight="1" x14ac:dyDescent="0.25">
      <c r="A30" s="205">
        <f t="shared" si="4"/>
        <v>19</v>
      </c>
      <c r="B30" s="208" t="s">
        <v>44</v>
      </c>
      <c r="C30" s="208" t="s">
        <v>539</v>
      </c>
      <c r="D30" s="208">
        <v>1960</v>
      </c>
      <c r="E30" s="208"/>
      <c r="F30" s="208" t="s">
        <v>46</v>
      </c>
      <c r="G30" s="208">
        <v>3</v>
      </c>
      <c r="H30" s="208">
        <v>2</v>
      </c>
      <c r="I30" s="210">
        <v>1558.11</v>
      </c>
      <c r="J30" s="211">
        <v>989.11</v>
      </c>
      <c r="K30" s="211">
        <v>989.11</v>
      </c>
      <c r="L30" s="214">
        <v>22</v>
      </c>
      <c r="M30" s="215">
        <v>18</v>
      </c>
      <c r="N30" s="45">
        <f>' таблица№8виды ремонта (2026)'!E30</f>
        <v>1186731.2668580001</v>
      </c>
      <c r="O30" s="210">
        <v>0</v>
      </c>
      <c r="P30" s="210">
        <v>0</v>
      </c>
      <c r="Q30" s="210">
        <v>0</v>
      </c>
      <c r="R30" s="45">
        <f t="shared" si="3"/>
        <v>1186731.2668580001</v>
      </c>
      <c r="S30" s="207">
        <v>46387</v>
      </c>
      <c r="T30" s="199"/>
      <c r="U30" s="182"/>
      <c r="V30" s="182"/>
      <c r="W30" s="182"/>
    </row>
    <row r="31" spans="1:23" s="204" customFormat="1" ht="33" customHeight="1" x14ac:dyDescent="0.25">
      <c r="A31" s="205">
        <f t="shared" si="4"/>
        <v>20</v>
      </c>
      <c r="B31" s="208" t="s">
        <v>44</v>
      </c>
      <c r="C31" s="208" t="s">
        <v>540</v>
      </c>
      <c r="D31" s="208">
        <v>1954</v>
      </c>
      <c r="E31" s="208"/>
      <c r="F31" s="208" t="s">
        <v>46</v>
      </c>
      <c r="G31" s="208">
        <v>2</v>
      </c>
      <c r="H31" s="208">
        <v>2</v>
      </c>
      <c r="I31" s="210">
        <v>662.4</v>
      </c>
      <c r="J31" s="211">
        <v>385.1</v>
      </c>
      <c r="K31" s="211">
        <v>300.39999999999998</v>
      </c>
      <c r="L31" s="214">
        <v>27</v>
      </c>
      <c r="M31" s="215">
        <v>8</v>
      </c>
      <c r="N31" s="45">
        <f>' таблица№8виды ремонта (2026)'!E31</f>
        <v>607981.17798400007</v>
      </c>
      <c r="O31" s="210">
        <v>0</v>
      </c>
      <c r="P31" s="210">
        <v>0</v>
      </c>
      <c r="Q31" s="210">
        <v>0</v>
      </c>
      <c r="R31" s="45">
        <f t="shared" si="3"/>
        <v>607981.17798400007</v>
      </c>
      <c r="S31" s="207">
        <v>46387</v>
      </c>
      <c r="T31" s="199"/>
      <c r="U31" s="182"/>
      <c r="V31" s="182"/>
      <c r="W31" s="182"/>
    </row>
    <row r="32" spans="1:23" s="204" customFormat="1" ht="33" customHeight="1" x14ac:dyDescent="0.25">
      <c r="A32" s="205">
        <f t="shared" si="4"/>
        <v>21</v>
      </c>
      <c r="B32" s="208" t="s">
        <v>44</v>
      </c>
      <c r="C32" s="208" t="s">
        <v>541</v>
      </c>
      <c r="D32" s="208">
        <v>1999</v>
      </c>
      <c r="E32" s="208"/>
      <c r="F32" s="208" t="s">
        <v>56</v>
      </c>
      <c r="G32" s="208">
        <v>7</v>
      </c>
      <c r="H32" s="208">
        <v>2</v>
      </c>
      <c r="I32" s="210">
        <v>5912.5</v>
      </c>
      <c r="J32" s="211">
        <v>3059.44</v>
      </c>
      <c r="K32" s="211">
        <v>3059.44</v>
      </c>
      <c r="L32" s="214">
        <v>97</v>
      </c>
      <c r="M32" s="215">
        <v>56</v>
      </c>
      <c r="N32" s="45">
        <f>' таблица№8виды ремонта (2026)'!E32</f>
        <v>6909625.2000000002</v>
      </c>
      <c r="O32" s="210">
        <v>0</v>
      </c>
      <c r="P32" s="210">
        <v>0</v>
      </c>
      <c r="Q32" s="210">
        <v>0</v>
      </c>
      <c r="R32" s="45">
        <f t="shared" si="3"/>
        <v>6909625.2000000002</v>
      </c>
      <c r="S32" s="207">
        <v>46387</v>
      </c>
      <c r="T32" s="199"/>
      <c r="U32" s="182"/>
      <c r="V32" s="182"/>
      <c r="W32" s="182"/>
    </row>
    <row r="33" spans="1:25" s="204" customFormat="1" ht="33" customHeight="1" x14ac:dyDescent="0.25">
      <c r="A33" s="205">
        <f t="shared" si="4"/>
        <v>22</v>
      </c>
      <c r="B33" s="208" t="s">
        <v>44</v>
      </c>
      <c r="C33" s="208" t="s">
        <v>542</v>
      </c>
      <c r="D33" s="208">
        <v>1995</v>
      </c>
      <c r="E33" s="208"/>
      <c r="F33" s="208" t="s">
        <v>56</v>
      </c>
      <c r="G33" s="208">
        <v>9</v>
      </c>
      <c r="H33" s="208">
        <v>4</v>
      </c>
      <c r="I33" s="210">
        <v>11404.1</v>
      </c>
      <c r="J33" s="211">
        <v>7442.6</v>
      </c>
      <c r="K33" s="211">
        <v>7442.6</v>
      </c>
      <c r="L33" s="214">
        <v>285</v>
      </c>
      <c r="M33" s="215">
        <v>140</v>
      </c>
      <c r="N33" s="45">
        <f>' таблица№8виды ремонта (2026)'!E33</f>
        <v>13669250.4</v>
      </c>
      <c r="O33" s="210">
        <v>0</v>
      </c>
      <c r="P33" s="210">
        <v>0</v>
      </c>
      <c r="Q33" s="210">
        <v>0</v>
      </c>
      <c r="R33" s="45">
        <f t="shared" si="3"/>
        <v>13669250.4</v>
      </c>
      <c r="S33" s="207">
        <v>46387</v>
      </c>
      <c r="T33" s="199"/>
      <c r="U33" s="182"/>
      <c r="V33" s="182"/>
      <c r="W33" s="182"/>
    </row>
    <row r="34" spans="1:25" s="204" customFormat="1" ht="33" customHeight="1" x14ac:dyDescent="0.25">
      <c r="A34" s="205">
        <f t="shared" si="4"/>
        <v>23</v>
      </c>
      <c r="B34" s="208" t="s">
        <v>44</v>
      </c>
      <c r="C34" s="208" t="s">
        <v>317</v>
      </c>
      <c r="D34" s="208">
        <v>1990</v>
      </c>
      <c r="E34" s="208"/>
      <c r="F34" s="208" t="s">
        <v>46</v>
      </c>
      <c r="G34" s="208">
        <v>9</v>
      </c>
      <c r="H34" s="208">
        <v>1</v>
      </c>
      <c r="I34" s="210">
        <v>5086.34</v>
      </c>
      <c r="J34" s="211">
        <v>3449.35</v>
      </c>
      <c r="K34" s="211">
        <v>3178.53</v>
      </c>
      <c r="L34" s="214">
        <v>192</v>
      </c>
      <c r="M34" s="215">
        <v>120</v>
      </c>
      <c r="N34" s="45">
        <f>' таблица№8виды ремонта (2026)'!E34</f>
        <v>2142718.8821999999</v>
      </c>
      <c r="O34" s="210">
        <v>0</v>
      </c>
      <c r="P34" s="210">
        <v>0</v>
      </c>
      <c r="Q34" s="210">
        <v>0</v>
      </c>
      <c r="R34" s="45">
        <f t="shared" si="3"/>
        <v>2142718.8821999999</v>
      </c>
      <c r="S34" s="207">
        <v>46387</v>
      </c>
      <c r="T34" s="199"/>
      <c r="U34" s="182"/>
      <c r="V34" s="182"/>
      <c r="W34" s="182"/>
    </row>
    <row r="35" spans="1:25" s="204" customFormat="1" ht="33" customHeight="1" x14ac:dyDescent="0.25">
      <c r="A35" s="205">
        <f t="shared" si="4"/>
        <v>24</v>
      </c>
      <c r="B35" s="208" t="s">
        <v>44</v>
      </c>
      <c r="C35" s="208" t="s">
        <v>543</v>
      </c>
      <c r="D35" s="208">
        <v>1963</v>
      </c>
      <c r="E35" s="208"/>
      <c r="F35" s="208" t="s">
        <v>46</v>
      </c>
      <c r="G35" s="208">
        <v>5</v>
      </c>
      <c r="H35" s="208">
        <v>1</v>
      </c>
      <c r="I35" s="210">
        <v>1471.57</v>
      </c>
      <c r="J35" s="211">
        <v>640.87</v>
      </c>
      <c r="K35" s="211">
        <v>640.87</v>
      </c>
      <c r="L35" s="214">
        <v>34</v>
      </c>
      <c r="M35" s="215">
        <v>16</v>
      </c>
      <c r="N35" s="45">
        <f>' таблица№8виды ремонта (2026)'!E35</f>
        <v>670334.35728799994</v>
      </c>
      <c r="O35" s="210">
        <v>0</v>
      </c>
      <c r="P35" s="210">
        <v>0</v>
      </c>
      <c r="Q35" s="210">
        <v>0</v>
      </c>
      <c r="R35" s="45">
        <f t="shared" si="3"/>
        <v>670334.35728799994</v>
      </c>
      <c r="S35" s="207">
        <v>46387</v>
      </c>
      <c r="T35" s="199"/>
      <c r="U35" s="182"/>
      <c r="V35" s="182"/>
      <c r="W35" s="182"/>
    </row>
    <row r="36" spans="1:25" s="204" customFormat="1" ht="33" customHeight="1" x14ac:dyDescent="0.25">
      <c r="A36" s="205">
        <f t="shared" si="4"/>
        <v>25</v>
      </c>
      <c r="B36" s="208" t="s">
        <v>44</v>
      </c>
      <c r="C36" s="208" t="s">
        <v>544</v>
      </c>
      <c r="D36" s="208">
        <v>1970</v>
      </c>
      <c r="E36" s="208"/>
      <c r="F36" s="208" t="s">
        <v>46</v>
      </c>
      <c r="G36" s="208">
        <v>5</v>
      </c>
      <c r="H36" s="208">
        <v>6</v>
      </c>
      <c r="I36" s="210">
        <v>4852.6000000000004</v>
      </c>
      <c r="J36" s="211">
        <v>4489.6000000000004</v>
      </c>
      <c r="K36" s="211">
        <v>4444.7</v>
      </c>
      <c r="L36" s="214">
        <v>195</v>
      </c>
      <c r="M36" s="215">
        <v>100</v>
      </c>
      <c r="N36" s="45">
        <f>' таблица№8виды ремонта (2026)'!E36</f>
        <v>1467736.7019200001</v>
      </c>
      <c r="O36" s="210">
        <v>0</v>
      </c>
      <c r="P36" s="210">
        <v>0</v>
      </c>
      <c r="Q36" s="210">
        <v>0</v>
      </c>
      <c r="R36" s="45">
        <f t="shared" si="3"/>
        <v>1467736.7019200001</v>
      </c>
      <c r="S36" s="207">
        <v>46387</v>
      </c>
      <c r="T36" s="199"/>
      <c r="U36" s="182"/>
      <c r="V36" s="182"/>
      <c r="W36" s="182"/>
    </row>
    <row r="37" spans="1:25" s="216" customFormat="1" ht="33" customHeight="1" x14ac:dyDescent="0.25">
      <c r="A37" s="386" t="s">
        <v>66</v>
      </c>
      <c r="B37" s="386"/>
      <c r="C37" s="386"/>
      <c r="D37" s="195" t="s">
        <v>31</v>
      </c>
      <c r="E37" s="195" t="s">
        <v>31</v>
      </c>
      <c r="F37" s="195" t="s">
        <v>31</v>
      </c>
      <c r="G37" s="195" t="s">
        <v>31</v>
      </c>
      <c r="H37" s="195" t="s">
        <v>31</v>
      </c>
      <c r="I37" s="196">
        <f t="shared" ref="I37:R37" si="5">SUM(I38:I46)</f>
        <v>19383.789999999997</v>
      </c>
      <c r="J37" s="196">
        <f t="shared" si="5"/>
        <v>13818.550000000001</v>
      </c>
      <c r="K37" s="196">
        <f t="shared" si="5"/>
        <v>13772.650000000001</v>
      </c>
      <c r="L37" s="197">
        <f t="shared" si="5"/>
        <v>379</v>
      </c>
      <c r="M37" s="197">
        <f t="shared" si="5"/>
        <v>289</v>
      </c>
      <c r="N37" s="196">
        <f t="shared" si="5"/>
        <v>14450184</v>
      </c>
      <c r="O37" s="196">
        <f t="shared" si="5"/>
        <v>0</v>
      </c>
      <c r="P37" s="196">
        <f t="shared" si="5"/>
        <v>0</v>
      </c>
      <c r="Q37" s="196">
        <f t="shared" si="5"/>
        <v>0</v>
      </c>
      <c r="R37" s="196">
        <f t="shared" si="5"/>
        <v>14450184</v>
      </c>
      <c r="S37" s="195" t="s">
        <v>31</v>
      </c>
      <c r="T37" s="217"/>
      <c r="U37" s="217"/>
      <c r="V37" s="217"/>
      <c r="W37" s="217"/>
      <c r="X37" s="217"/>
      <c r="Y37" s="217"/>
    </row>
    <row r="38" spans="1:25" ht="33" customHeight="1" x14ac:dyDescent="0.25">
      <c r="A38" s="189">
        <v>1</v>
      </c>
      <c r="B38" s="190" t="s">
        <v>67</v>
      </c>
      <c r="C38" s="190" t="s">
        <v>545</v>
      </c>
      <c r="D38" s="190">
        <v>1973</v>
      </c>
      <c r="E38" s="190"/>
      <c r="F38" s="190" t="s">
        <v>321</v>
      </c>
      <c r="G38" s="190">
        <v>5</v>
      </c>
      <c r="H38" s="190">
        <v>6</v>
      </c>
      <c r="I38" s="201">
        <v>4488.2</v>
      </c>
      <c r="J38" s="201">
        <v>3032.8</v>
      </c>
      <c r="K38" s="201">
        <v>3032.8</v>
      </c>
      <c r="L38" s="202">
        <v>115</v>
      </c>
      <c r="M38" s="202">
        <v>84</v>
      </c>
      <c r="N38" s="201">
        <f>' таблица№8виды ремонта (2026)'!E38</f>
        <v>1786380</v>
      </c>
      <c r="O38" s="201">
        <v>0</v>
      </c>
      <c r="P38" s="201">
        <v>0</v>
      </c>
      <c r="Q38" s="201">
        <v>0</v>
      </c>
      <c r="R38" s="201">
        <f t="shared" ref="R38:R46" si="6">N38</f>
        <v>1786380</v>
      </c>
      <c r="S38" s="203">
        <v>46387</v>
      </c>
    </row>
    <row r="39" spans="1:25" ht="33" customHeight="1" x14ac:dyDescent="0.25">
      <c r="A39" s="189">
        <f t="shared" si="4"/>
        <v>2</v>
      </c>
      <c r="B39" s="190" t="s">
        <v>67</v>
      </c>
      <c r="C39" s="190" t="s">
        <v>546</v>
      </c>
      <c r="D39" s="190">
        <v>1997</v>
      </c>
      <c r="E39" s="190"/>
      <c r="F39" s="190" t="s">
        <v>321</v>
      </c>
      <c r="G39" s="190">
        <v>6</v>
      </c>
      <c r="H39" s="190">
        <v>5</v>
      </c>
      <c r="I39" s="201">
        <v>10252.65</v>
      </c>
      <c r="J39" s="201">
        <v>6756.71</v>
      </c>
      <c r="K39" s="201">
        <v>6756.71</v>
      </c>
      <c r="L39" s="202">
        <v>145</v>
      </c>
      <c r="M39" s="202">
        <v>104</v>
      </c>
      <c r="N39" s="201">
        <f>' таблица№8виды ремонта (2026)'!E39</f>
        <v>1999804</v>
      </c>
      <c r="O39" s="201">
        <v>0</v>
      </c>
      <c r="P39" s="201">
        <v>0</v>
      </c>
      <c r="Q39" s="201">
        <v>0</v>
      </c>
      <c r="R39" s="201">
        <f t="shared" si="6"/>
        <v>1999804</v>
      </c>
      <c r="S39" s="203">
        <v>46387</v>
      </c>
    </row>
    <row r="40" spans="1:25" ht="33" customHeight="1" x14ac:dyDescent="0.25">
      <c r="A40" s="189">
        <f t="shared" si="4"/>
        <v>3</v>
      </c>
      <c r="B40" s="190" t="s">
        <v>67</v>
      </c>
      <c r="C40" s="190" t="s">
        <v>547</v>
      </c>
      <c r="D40" s="190">
        <v>1962</v>
      </c>
      <c r="E40" s="190"/>
      <c r="F40" s="190" t="s">
        <v>321</v>
      </c>
      <c r="G40" s="190">
        <v>2</v>
      </c>
      <c r="H40" s="190">
        <v>2</v>
      </c>
      <c r="I40" s="201">
        <v>620.1</v>
      </c>
      <c r="J40" s="201">
        <v>620</v>
      </c>
      <c r="K40" s="201">
        <v>620.1</v>
      </c>
      <c r="L40" s="202">
        <v>16</v>
      </c>
      <c r="M40" s="202">
        <v>10</v>
      </c>
      <c r="N40" s="201">
        <f>' таблица№8виды ремонта (2026)'!E40</f>
        <v>2603500</v>
      </c>
      <c r="O40" s="201">
        <v>0</v>
      </c>
      <c r="P40" s="201">
        <v>0</v>
      </c>
      <c r="Q40" s="201">
        <v>0</v>
      </c>
      <c r="R40" s="201">
        <f t="shared" si="6"/>
        <v>2603500</v>
      </c>
      <c r="S40" s="203">
        <v>46387</v>
      </c>
    </row>
    <row r="41" spans="1:25" ht="33" customHeight="1" x14ac:dyDescent="0.25">
      <c r="A41" s="189">
        <f t="shared" si="4"/>
        <v>4</v>
      </c>
      <c r="B41" s="190" t="s">
        <v>67</v>
      </c>
      <c r="C41" s="190" t="s">
        <v>548</v>
      </c>
      <c r="D41" s="190">
        <v>1949</v>
      </c>
      <c r="E41" s="190"/>
      <c r="F41" s="190" t="s">
        <v>321</v>
      </c>
      <c r="G41" s="190">
        <v>2</v>
      </c>
      <c r="H41" s="190">
        <v>2</v>
      </c>
      <c r="I41" s="201">
        <v>1422.5</v>
      </c>
      <c r="J41" s="201">
        <v>808.7</v>
      </c>
      <c r="K41" s="201">
        <v>762.7</v>
      </c>
      <c r="L41" s="202">
        <v>20</v>
      </c>
      <c r="M41" s="202">
        <v>18</v>
      </c>
      <c r="N41" s="201">
        <f>' таблица№8виды ремонта (2026)'!E41</f>
        <v>2857780</v>
      </c>
      <c r="O41" s="201">
        <v>0</v>
      </c>
      <c r="P41" s="201">
        <v>0</v>
      </c>
      <c r="Q41" s="201">
        <v>0</v>
      </c>
      <c r="R41" s="201">
        <f t="shared" si="6"/>
        <v>2857780</v>
      </c>
      <c r="S41" s="203">
        <v>46387</v>
      </c>
    </row>
    <row r="42" spans="1:25" ht="33" customHeight="1" x14ac:dyDescent="0.25">
      <c r="A42" s="189">
        <f t="shared" si="4"/>
        <v>5</v>
      </c>
      <c r="B42" s="190" t="s">
        <v>67</v>
      </c>
      <c r="C42" s="190" t="s">
        <v>549</v>
      </c>
      <c r="D42" s="190">
        <v>1960</v>
      </c>
      <c r="E42" s="190"/>
      <c r="F42" s="190" t="s">
        <v>321</v>
      </c>
      <c r="G42" s="190">
        <v>2</v>
      </c>
      <c r="H42" s="190">
        <v>1</v>
      </c>
      <c r="I42" s="201">
        <v>328.6</v>
      </c>
      <c r="J42" s="201">
        <v>328.6</v>
      </c>
      <c r="K42" s="201">
        <v>328.6</v>
      </c>
      <c r="L42" s="202">
        <v>16</v>
      </c>
      <c r="M42" s="202">
        <v>16</v>
      </c>
      <c r="N42" s="201">
        <f>' таблица№8виды ремонта (2026)'!E42</f>
        <v>509630</v>
      </c>
      <c r="O42" s="201">
        <v>0</v>
      </c>
      <c r="P42" s="201">
        <v>0</v>
      </c>
      <c r="Q42" s="201">
        <v>0</v>
      </c>
      <c r="R42" s="201">
        <f t="shared" si="6"/>
        <v>509630</v>
      </c>
      <c r="S42" s="203">
        <v>46387</v>
      </c>
    </row>
    <row r="43" spans="1:25" s="204" customFormat="1" ht="33" customHeight="1" x14ac:dyDescent="0.25">
      <c r="A43" s="189">
        <f t="shared" si="4"/>
        <v>6</v>
      </c>
      <c r="B43" s="190" t="s">
        <v>67</v>
      </c>
      <c r="C43" s="190" t="s">
        <v>550</v>
      </c>
      <c r="D43" s="190">
        <v>1960</v>
      </c>
      <c r="E43" s="190"/>
      <c r="F43" s="190" t="s">
        <v>321</v>
      </c>
      <c r="G43" s="190">
        <v>3</v>
      </c>
      <c r="H43" s="190">
        <v>2</v>
      </c>
      <c r="I43" s="201">
        <v>885.3</v>
      </c>
      <c r="J43" s="201">
        <v>885.3</v>
      </c>
      <c r="K43" s="201">
        <v>885.3</v>
      </c>
      <c r="L43" s="202">
        <v>26</v>
      </c>
      <c r="M43" s="202">
        <v>18</v>
      </c>
      <c r="N43" s="201">
        <f>' таблица№8виды ремонта (2026)'!E43</f>
        <v>203210</v>
      </c>
      <c r="O43" s="201">
        <v>0</v>
      </c>
      <c r="P43" s="201">
        <v>0</v>
      </c>
      <c r="Q43" s="201">
        <v>0</v>
      </c>
      <c r="R43" s="201">
        <f t="shared" si="6"/>
        <v>203210</v>
      </c>
      <c r="S43" s="203">
        <v>46387</v>
      </c>
      <c r="T43" s="182"/>
      <c r="U43" s="182"/>
      <c r="V43" s="182"/>
      <c r="W43" s="182"/>
      <c r="X43" s="182"/>
      <c r="Y43" s="182"/>
    </row>
    <row r="44" spans="1:25" ht="33" customHeight="1" x14ac:dyDescent="0.25">
      <c r="A44" s="189">
        <f t="shared" si="4"/>
        <v>7</v>
      </c>
      <c r="B44" s="190" t="s">
        <v>67</v>
      </c>
      <c r="C44" s="190" t="s">
        <v>551</v>
      </c>
      <c r="D44" s="190">
        <v>1917</v>
      </c>
      <c r="E44" s="190"/>
      <c r="F44" s="190" t="s">
        <v>321</v>
      </c>
      <c r="G44" s="190">
        <v>2</v>
      </c>
      <c r="H44" s="190">
        <v>1</v>
      </c>
      <c r="I44" s="201">
        <v>406.5</v>
      </c>
      <c r="J44" s="201">
        <v>406.5</v>
      </c>
      <c r="K44" s="201">
        <v>406.5</v>
      </c>
      <c r="L44" s="202">
        <v>7</v>
      </c>
      <c r="M44" s="202">
        <v>6</v>
      </c>
      <c r="N44" s="201">
        <f>' таблица№8виды ремонта (2026)'!E44</f>
        <v>1325680</v>
      </c>
      <c r="O44" s="201">
        <v>0</v>
      </c>
      <c r="P44" s="201">
        <v>0</v>
      </c>
      <c r="Q44" s="201">
        <v>0</v>
      </c>
      <c r="R44" s="201">
        <f t="shared" si="6"/>
        <v>1325680</v>
      </c>
      <c r="S44" s="203">
        <v>46387</v>
      </c>
    </row>
    <row r="45" spans="1:25" s="198" customFormat="1" ht="33" customHeight="1" x14ac:dyDescent="0.25">
      <c r="A45" s="189">
        <f t="shared" si="4"/>
        <v>8</v>
      </c>
      <c r="B45" s="190" t="s">
        <v>67</v>
      </c>
      <c r="C45" s="190" t="s">
        <v>552</v>
      </c>
      <c r="D45" s="190">
        <v>1968</v>
      </c>
      <c r="E45" s="190"/>
      <c r="F45" s="190" t="s">
        <v>321</v>
      </c>
      <c r="G45" s="190">
        <v>2</v>
      </c>
      <c r="H45" s="190">
        <v>2</v>
      </c>
      <c r="I45" s="201">
        <v>719.24</v>
      </c>
      <c r="J45" s="201">
        <v>719.24</v>
      </c>
      <c r="K45" s="201">
        <v>719.24</v>
      </c>
      <c r="L45" s="202">
        <v>24</v>
      </c>
      <c r="M45" s="202">
        <v>24</v>
      </c>
      <c r="N45" s="201">
        <f>' таблица№8виды ремонта (2026)'!E45</f>
        <v>1582100</v>
      </c>
      <c r="O45" s="201">
        <v>0</v>
      </c>
      <c r="P45" s="201">
        <v>0</v>
      </c>
      <c r="Q45" s="201">
        <v>0</v>
      </c>
      <c r="R45" s="201">
        <f t="shared" si="6"/>
        <v>1582100</v>
      </c>
      <c r="S45" s="203">
        <v>46387</v>
      </c>
      <c r="T45" s="199"/>
      <c r="U45" s="182"/>
      <c r="V45" s="182"/>
      <c r="W45" s="182"/>
      <c r="X45" s="182"/>
      <c r="Y45" s="182"/>
    </row>
    <row r="46" spans="1:25" s="218" customFormat="1" ht="33" customHeight="1" x14ac:dyDescent="0.25">
      <c r="A46" s="189">
        <f t="shared" si="4"/>
        <v>9</v>
      </c>
      <c r="B46" s="190" t="s">
        <v>67</v>
      </c>
      <c r="C46" s="190" t="s">
        <v>553</v>
      </c>
      <c r="D46" s="190">
        <v>1964</v>
      </c>
      <c r="E46" s="190"/>
      <c r="F46" s="190" t="s">
        <v>321</v>
      </c>
      <c r="G46" s="190">
        <v>2</v>
      </c>
      <c r="H46" s="190">
        <v>2</v>
      </c>
      <c r="I46" s="201">
        <v>260.7</v>
      </c>
      <c r="J46" s="201">
        <v>260.7</v>
      </c>
      <c r="K46" s="201">
        <v>260.7</v>
      </c>
      <c r="L46" s="202">
        <v>10</v>
      </c>
      <c r="M46" s="202">
        <v>9</v>
      </c>
      <c r="N46" s="201">
        <f>' таблица№8виды ремонта (2026)'!E46</f>
        <v>1582100</v>
      </c>
      <c r="O46" s="201">
        <v>0</v>
      </c>
      <c r="P46" s="201">
        <v>0</v>
      </c>
      <c r="Q46" s="201">
        <v>0</v>
      </c>
      <c r="R46" s="201">
        <f t="shared" si="6"/>
        <v>1582100</v>
      </c>
      <c r="S46" s="203">
        <v>46387</v>
      </c>
    </row>
    <row r="47" spans="1:25" s="218" customFormat="1" ht="33" customHeight="1" x14ac:dyDescent="0.25">
      <c r="A47" s="386" t="s">
        <v>76</v>
      </c>
      <c r="B47" s="386"/>
      <c r="C47" s="386"/>
      <c r="D47" s="195" t="s">
        <v>31</v>
      </c>
      <c r="E47" s="195" t="s">
        <v>31</v>
      </c>
      <c r="F47" s="195" t="s">
        <v>31</v>
      </c>
      <c r="G47" s="195" t="s">
        <v>31</v>
      </c>
      <c r="H47" s="195" t="s">
        <v>31</v>
      </c>
      <c r="I47" s="196">
        <f t="shared" ref="I47:R47" si="7">SUM(I48:I51)</f>
        <v>12154.119999999999</v>
      </c>
      <c r="J47" s="196">
        <f t="shared" si="7"/>
        <v>10946.41</v>
      </c>
      <c r="K47" s="196">
        <f t="shared" si="7"/>
        <v>10946.41</v>
      </c>
      <c r="L47" s="197">
        <f t="shared" si="7"/>
        <v>369</v>
      </c>
      <c r="M47" s="197">
        <f t="shared" si="7"/>
        <v>169</v>
      </c>
      <c r="N47" s="196">
        <f t="shared" si="7"/>
        <v>15461782.974749999</v>
      </c>
      <c r="O47" s="196">
        <f t="shared" si="7"/>
        <v>0</v>
      </c>
      <c r="P47" s="196">
        <f t="shared" si="7"/>
        <v>0</v>
      </c>
      <c r="Q47" s="196">
        <f t="shared" si="7"/>
        <v>0</v>
      </c>
      <c r="R47" s="196">
        <f t="shared" si="7"/>
        <v>15461782.974749999</v>
      </c>
      <c r="S47" s="195" t="s">
        <v>31</v>
      </c>
    </row>
    <row r="48" spans="1:25" s="218" customFormat="1" ht="33" customHeight="1" x14ac:dyDescent="0.25">
      <c r="A48" s="190">
        <v>1</v>
      </c>
      <c r="B48" s="189" t="s">
        <v>77</v>
      </c>
      <c r="C48" s="205" t="s">
        <v>554</v>
      </c>
      <c r="D48" s="205">
        <v>1949</v>
      </c>
      <c r="E48" s="205"/>
      <c r="F48" s="189" t="s">
        <v>51</v>
      </c>
      <c r="G48" s="205">
        <v>4</v>
      </c>
      <c r="H48" s="205">
        <v>3</v>
      </c>
      <c r="I48" s="206">
        <v>2444.71</v>
      </c>
      <c r="J48" s="206">
        <v>2226.71</v>
      </c>
      <c r="K48" s="206">
        <v>2226.71</v>
      </c>
      <c r="L48" s="219">
        <v>48</v>
      </c>
      <c r="M48" s="219">
        <v>32</v>
      </c>
      <c r="N48" s="206">
        <f>' таблица№8виды ремонта (2026)'!E48</f>
        <v>2603500</v>
      </c>
      <c r="O48" s="206">
        <v>0</v>
      </c>
      <c r="P48" s="206">
        <v>0</v>
      </c>
      <c r="Q48" s="206">
        <v>0</v>
      </c>
      <c r="R48" s="206">
        <f t="shared" ref="R48:R51" si="8">N48</f>
        <v>2603500</v>
      </c>
      <c r="S48" s="220">
        <v>46387</v>
      </c>
    </row>
    <row r="49" spans="1:19" s="218" customFormat="1" ht="33" customHeight="1" x14ac:dyDescent="0.25">
      <c r="A49" s="190">
        <f t="shared" si="4"/>
        <v>2</v>
      </c>
      <c r="B49" s="189" t="s">
        <v>77</v>
      </c>
      <c r="C49" s="205" t="s">
        <v>555</v>
      </c>
      <c r="D49" s="205">
        <v>1974</v>
      </c>
      <c r="E49" s="205"/>
      <c r="F49" s="189" t="s">
        <v>51</v>
      </c>
      <c r="G49" s="205">
        <v>2</v>
      </c>
      <c r="H49" s="205">
        <v>3</v>
      </c>
      <c r="I49" s="206">
        <v>964.21</v>
      </c>
      <c r="J49" s="206">
        <v>876.5</v>
      </c>
      <c r="K49" s="206">
        <v>876.5</v>
      </c>
      <c r="L49" s="219">
        <v>37</v>
      </c>
      <c r="M49" s="219">
        <v>12</v>
      </c>
      <c r="N49" s="206">
        <f>' таблица№8виды ремонта (2026)'!E49</f>
        <v>3798925.1106000002</v>
      </c>
      <c r="O49" s="206">
        <v>0</v>
      </c>
      <c r="P49" s="206">
        <v>0</v>
      </c>
      <c r="Q49" s="206">
        <v>0</v>
      </c>
      <c r="R49" s="206">
        <f t="shared" si="8"/>
        <v>3798925.1106000002</v>
      </c>
      <c r="S49" s="220">
        <v>46387</v>
      </c>
    </row>
    <row r="50" spans="1:19" s="218" customFormat="1" ht="33" customHeight="1" x14ac:dyDescent="0.25">
      <c r="A50" s="190">
        <f t="shared" si="4"/>
        <v>3</v>
      </c>
      <c r="B50" s="189" t="s">
        <v>77</v>
      </c>
      <c r="C50" s="205" t="s">
        <v>556</v>
      </c>
      <c r="D50" s="205">
        <v>1993</v>
      </c>
      <c r="E50" s="205"/>
      <c r="F50" s="189" t="s">
        <v>51</v>
      </c>
      <c r="G50" s="205">
        <v>4</v>
      </c>
      <c r="H50" s="205">
        <v>3</v>
      </c>
      <c r="I50" s="206">
        <v>1960.9</v>
      </c>
      <c r="J50" s="206">
        <v>1780.9</v>
      </c>
      <c r="K50" s="206">
        <v>1780.9</v>
      </c>
      <c r="L50" s="219">
        <v>60</v>
      </c>
      <c r="M50" s="219">
        <v>36</v>
      </c>
      <c r="N50" s="206">
        <f>' таблица№8виды ремонта (2026)'!E50</f>
        <v>3093836.3481999999</v>
      </c>
      <c r="O50" s="206">
        <v>0</v>
      </c>
      <c r="P50" s="206">
        <v>0</v>
      </c>
      <c r="Q50" s="206">
        <v>0</v>
      </c>
      <c r="R50" s="206">
        <f t="shared" si="8"/>
        <v>3093836.3481999999</v>
      </c>
      <c r="S50" s="220">
        <v>46387</v>
      </c>
    </row>
    <row r="51" spans="1:19" s="218" customFormat="1" ht="33" customHeight="1" x14ac:dyDescent="0.25">
      <c r="A51" s="190">
        <f t="shared" si="4"/>
        <v>4</v>
      </c>
      <c r="B51" s="24" t="s">
        <v>77</v>
      </c>
      <c r="C51" s="24" t="s">
        <v>557</v>
      </c>
      <c r="D51" s="24">
        <v>1986</v>
      </c>
      <c r="E51" s="13"/>
      <c r="F51" s="13" t="s">
        <v>201</v>
      </c>
      <c r="G51" s="24">
        <v>5</v>
      </c>
      <c r="H51" s="24">
        <v>8</v>
      </c>
      <c r="I51" s="25">
        <v>6784.3</v>
      </c>
      <c r="J51" s="17">
        <v>6062.3</v>
      </c>
      <c r="K51" s="17">
        <v>6062.3</v>
      </c>
      <c r="L51" s="30">
        <v>224</v>
      </c>
      <c r="M51" s="30">
        <v>89</v>
      </c>
      <c r="N51" s="25">
        <f>' таблица№8виды ремонта (2026)'!E51</f>
        <v>5965521.5159499999</v>
      </c>
      <c r="O51" s="17">
        <v>0</v>
      </c>
      <c r="P51" s="17">
        <v>0</v>
      </c>
      <c r="Q51" s="17">
        <v>0</v>
      </c>
      <c r="R51" s="25">
        <f t="shared" si="8"/>
        <v>5965521.5159499999</v>
      </c>
      <c r="S51" s="220">
        <v>46387</v>
      </c>
    </row>
    <row r="52" spans="1:19" ht="33" customHeight="1" x14ac:dyDescent="0.25">
      <c r="A52" s="388" t="s">
        <v>84</v>
      </c>
      <c r="B52" s="388"/>
      <c r="C52" s="388"/>
      <c r="D52" s="195" t="s">
        <v>31</v>
      </c>
      <c r="E52" s="195" t="s">
        <v>31</v>
      </c>
      <c r="F52" s="195" t="s">
        <v>31</v>
      </c>
      <c r="G52" s="195" t="s">
        <v>31</v>
      </c>
      <c r="H52" s="195" t="s">
        <v>31</v>
      </c>
      <c r="I52" s="28">
        <f t="shared" ref="I52:R52" si="9">SUM(I53:I54)</f>
        <v>1642.6</v>
      </c>
      <c r="J52" s="28">
        <f t="shared" si="9"/>
        <v>1500</v>
      </c>
      <c r="K52" s="28">
        <f t="shared" si="9"/>
        <v>1500</v>
      </c>
      <c r="L52" s="29">
        <f t="shared" si="9"/>
        <v>70</v>
      </c>
      <c r="M52" s="29">
        <f t="shared" si="9"/>
        <v>32</v>
      </c>
      <c r="N52" s="28">
        <f t="shared" si="9"/>
        <v>4445900.9811500004</v>
      </c>
      <c r="O52" s="28">
        <f t="shared" si="9"/>
        <v>0</v>
      </c>
      <c r="P52" s="28">
        <f t="shared" si="9"/>
        <v>0</v>
      </c>
      <c r="Q52" s="28">
        <f t="shared" si="9"/>
        <v>0</v>
      </c>
      <c r="R52" s="28">
        <f t="shared" si="9"/>
        <v>4445900.9811500004</v>
      </c>
      <c r="S52" s="195" t="s">
        <v>31</v>
      </c>
    </row>
    <row r="53" spans="1:19" ht="33" customHeight="1" x14ac:dyDescent="0.25">
      <c r="A53" s="190">
        <v>1</v>
      </c>
      <c r="B53" s="221" t="s">
        <v>85</v>
      </c>
      <c r="C53" s="222" t="s">
        <v>558</v>
      </c>
      <c r="D53" s="221">
        <v>1968</v>
      </c>
      <c r="E53" s="221"/>
      <c r="F53" s="221" t="s">
        <v>51</v>
      </c>
      <c r="G53" s="221">
        <v>2</v>
      </c>
      <c r="H53" s="221">
        <v>2</v>
      </c>
      <c r="I53" s="45">
        <v>815</v>
      </c>
      <c r="J53" s="223">
        <v>734</v>
      </c>
      <c r="K53" s="223">
        <v>734</v>
      </c>
      <c r="L53" s="224">
        <v>37</v>
      </c>
      <c r="M53" s="65">
        <v>16</v>
      </c>
      <c r="N53" s="223">
        <f>' таблица№8виды ремонта (2026)'!E53</f>
        <v>2159694.8055500002</v>
      </c>
      <c r="O53" s="223">
        <v>0</v>
      </c>
      <c r="P53" s="223">
        <v>0</v>
      </c>
      <c r="Q53" s="223">
        <v>0</v>
      </c>
      <c r="R53" s="225">
        <f t="shared" ref="R53:R54" si="10">N53</f>
        <v>2159694.8055500002</v>
      </c>
      <c r="S53" s="226">
        <v>46387</v>
      </c>
    </row>
    <row r="54" spans="1:19" ht="33" customHeight="1" x14ac:dyDescent="0.25">
      <c r="A54" s="190">
        <f t="shared" si="4"/>
        <v>2</v>
      </c>
      <c r="B54" s="222" t="s">
        <v>85</v>
      </c>
      <c r="C54" s="222" t="s">
        <v>559</v>
      </c>
      <c r="D54" s="222">
        <v>1970</v>
      </c>
      <c r="E54" s="222"/>
      <c r="F54" s="221" t="s">
        <v>51</v>
      </c>
      <c r="G54" s="222">
        <v>2</v>
      </c>
      <c r="H54" s="222">
        <v>2</v>
      </c>
      <c r="I54" s="225">
        <v>827.6</v>
      </c>
      <c r="J54" s="225">
        <v>766</v>
      </c>
      <c r="K54" s="225">
        <v>766</v>
      </c>
      <c r="L54" s="227">
        <v>33</v>
      </c>
      <c r="M54" s="227">
        <v>16</v>
      </c>
      <c r="N54" s="223">
        <f>' таблица№8виды ремонта (2026)'!E54</f>
        <v>2286206.1756000002</v>
      </c>
      <c r="O54" s="223">
        <v>0</v>
      </c>
      <c r="P54" s="223">
        <v>0</v>
      </c>
      <c r="Q54" s="223">
        <v>0</v>
      </c>
      <c r="R54" s="225">
        <f t="shared" si="10"/>
        <v>2286206.1756000002</v>
      </c>
      <c r="S54" s="226">
        <v>46387</v>
      </c>
    </row>
    <row r="55" spans="1:19" ht="33" customHeight="1" x14ac:dyDescent="0.25">
      <c r="A55" s="388" t="s">
        <v>560</v>
      </c>
      <c r="B55" s="388"/>
      <c r="C55" s="388"/>
      <c r="D55" s="195" t="s">
        <v>31</v>
      </c>
      <c r="E55" s="195" t="s">
        <v>31</v>
      </c>
      <c r="F55" s="195" t="s">
        <v>31</v>
      </c>
      <c r="G55" s="195" t="s">
        <v>31</v>
      </c>
      <c r="H55" s="195" t="s">
        <v>31</v>
      </c>
      <c r="I55" s="228">
        <f t="shared" ref="I55:R55" si="11">SUM(I56)</f>
        <v>964.6</v>
      </c>
      <c r="J55" s="228">
        <f t="shared" si="11"/>
        <v>574.4</v>
      </c>
      <c r="K55" s="228">
        <f t="shared" si="11"/>
        <v>574.4</v>
      </c>
      <c r="L55" s="229">
        <f t="shared" si="11"/>
        <v>22</v>
      </c>
      <c r="M55" s="229">
        <f t="shared" si="11"/>
        <v>10</v>
      </c>
      <c r="N55" s="228">
        <f t="shared" si="11"/>
        <v>1892197.04</v>
      </c>
      <c r="O55" s="228">
        <f t="shared" si="11"/>
        <v>0</v>
      </c>
      <c r="P55" s="228">
        <f t="shared" si="11"/>
        <v>0</v>
      </c>
      <c r="Q55" s="228">
        <f t="shared" si="11"/>
        <v>0</v>
      </c>
      <c r="R55" s="228">
        <f t="shared" si="11"/>
        <v>1892197.04</v>
      </c>
      <c r="S55" s="195" t="s">
        <v>31</v>
      </c>
    </row>
    <row r="56" spans="1:19" ht="33" customHeight="1" x14ac:dyDescent="0.25">
      <c r="A56" s="190">
        <v>1</v>
      </c>
      <c r="B56" s="230" t="s">
        <v>561</v>
      </c>
      <c r="C56" s="230" t="s">
        <v>562</v>
      </c>
      <c r="D56" s="230">
        <v>1971</v>
      </c>
      <c r="E56" s="230">
        <v>1971</v>
      </c>
      <c r="F56" s="230" t="s">
        <v>39</v>
      </c>
      <c r="G56" s="230">
        <v>2</v>
      </c>
      <c r="H56" s="230">
        <v>1</v>
      </c>
      <c r="I56" s="231">
        <v>964.6</v>
      </c>
      <c r="J56" s="231">
        <v>574.4</v>
      </c>
      <c r="K56" s="231">
        <v>574.4</v>
      </c>
      <c r="L56" s="232">
        <v>22</v>
      </c>
      <c r="M56" s="232">
        <v>10</v>
      </c>
      <c r="N56" s="231">
        <f>' таблица№8виды ремонта (2026)'!E56</f>
        <v>1892197.04</v>
      </c>
      <c r="O56" s="231">
        <v>0</v>
      </c>
      <c r="P56" s="231">
        <v>0</v>
      </c>
      <c r="Q56" s="231">
        <v>0</v>
      </c>
      <c r="R56" s="231">
        <f>N56</f>
        <v>1892197.04</v>
      </c>
      <c r="S56" s="233">
        <v>46387</v>
      </c>
    </row>
    <row r="57" spans="1:19" ht="33" customHeight="1" x14ac:dyDescent="0.25">
      <c r="A57" s="388" t="s">
        <v>563</v>
      </c>
      <c r="B57" s="388"/>
      <c r="C57" s="388"/>
      <c r="D57" s="195" t="s">
        <v>31</v>
      </c>
      <c r="E57" s="195" t="s">
        <v>31</v>
      </c>
      <c r="F57" s="195" t="s">
        <v>31</v>
      </c>
      <c r="G57" s="195" t="s">
        <v>31</v>
      </c>
      <c r="H57" s="195" t="s">
        <v>31</v>
      </c>
      <c r="I57" s="28">
        <f t="shared" ref="I57:R57" si="12">SUM(I58:I60)</f>
        <v>1365.6000000000001</v>
      </c>
      <c r="J57" s="28">
        <f t="shared" si="12"/>
        <v>854.2</v>
      </c>
      <c r="K57" s="28">
        <f t="shared" si="12"/>
        <v>854.2</v>
      </c>
      <c r="L57" s="29">
        <f t="shared" si="12"/>
        <v>70</v>
      </c>
      <c r="M57" s="29">
        <f t="shared" si="12"/>
        <v>28</v>
      </c>
      <c r="N57" s="28">
        <f t="shared" si="12"/>
        <v>5863343.9358203011</v>
      </c>
      <c r="O57" s="28">
        <f t="shared" si="12"/>
        <v>0</v>
      </c>
      <c r="P57" s="28">
        <f t="shared" si="12"/>
        <v>0</v>
      </c>
      <c r="Q57" s="28">
        <f t="shared" si="12"/>
        <v>0</v>
      </c>
      <c r="R57" s="28">
        <f t="shared" si="12"/>
        <v>5863343.9358203011</v>
      </c>
      <c r="S57" s="195" t="s">
        <v>31</v>
      </c>
    </row>
    <row r="58" spans="1:19" ht="33" customHeight="1" x14ac:dyDescent="0.25">
      <c r="A58" s="190">
        <v>1</v>
      </c>
      <c r="B58" s="189" t="s">
        <v>564</v>
      </c>
      <c r="C58" s="190" t="s">
        <v>565</v>
      </c>
      <c r="D58" s="230">
        <v>1960</v>
      </c>
      <c r="E58" s="230" t="s">
        <v>99</v>
      </c>
      <c r="F58" s="230" t="s">
        <v>39</v>
      </c>
      <c r="G58" s="230">
        <v>2</v>
      </c>
      <c r="H58" s="230">
        <v>2</v>
      </c>
      <c r="I58" s="231">
        <v>529.6</v>
      </c>
      <c r="J58" s="231">
        <v>336</v>
      </c>
      <c r="K58" s="231">
        <v>336</v>
      </c>
      <c r="L58" s="232">
        <v>30</v>
      </c>
      <c r="M58" s="232">
        <v>12</v>
      </c>
      <c r="N58" s="231">
        <f>' таблица№8виды ремонта (2026)'!E58</f>
        <v>2333484.0277932463</v>
      </c>
      <c r="O58" s="231">
        <v>0</v>
      </c>
      <c r="P58" s="231">
        <v>0</v>
      </c>
      <c r="Q58" s="231">
        <v>0</v>
      </c>
      <c r="R58" s="231">
        <f t="shared" ref="R58:R60" si="13">N58</f>
        <v>2333484.0277932463</v>
      </c>
      <c r="S58" s="233">
        <v>46387</v>
      </c>
    </row>
    <row r="59" spans="1:19" ht="33" customHeight="1" x14ac:dyDescent="0.25">
      <c r="A59" s="190">
        <f t="shared" si="4"/>
        <v>2</v>
      </c>
      <c r="B59" s="189" t="s">
        <v>564</v>
      </c>
      <c r="C59" s="189" t="s">
        <v>566</v>
      </c>
      <c r="D59" s="190">
        <v>1961</v>
      </c>
      <c r="E59" s="230" t="s">
        <v>99</v>
      </c>
      <c r="F59" s="230" t="s">
        <v>172</v>
      </c>
      <c r="G59" s="230">
        <v>2</v>
      </c>
      <c r="H59" s="230">
        <v>1</v>
      </c>
      <c r="I59" s="231">
        <v>359.8</v>
      </c>
      <c r="J59" s="231">
        <v>223</v>
      </c>
      <c r="K59" s="231">
        <v>223</v>
      </c>
      <c r="L59" s="232">
        <v>21</v>
      </c>
      <c r="M59" s="202">
        <v>8</v>
      </c>
      <c r="N59" s="231">
        <f>' таблица№8виды ремонта (2026)'!E59</f>
        <v>1584980.8693532019</v>
      </c>
      <c r="O59" s="231">
        <v>0</v>
      </c>
      <c r="P59" s="231">
        <v>0</v>
      </c>
      <c r="Q59" s="231">
        <v>0</v>
      </c>
      <c r="R59" s="231">
        <f t="shared" si="13"/>
        <v>1584980.8693532019</v>
      </c>
      <c r="S59" s="233">
        <v>46387</v>
      </c>
    </row>
    <row r="60" spans="1:19" ht="33" customHeight="1" x14ac:dyDescent="0.25">
      <c r="A60" s="190">
        <f t="shared" si="4"/>
        <v>3</v>
      </c>
      <c r="B60" s="189" t="s">
        <v>564</v>
      </c>
      <c r="C60" s="189" t="s">
        <v>567</v>
      </c>
      <c r="D60" s="190">
        <v>1960</v>
      </c>
      <c r="E60" s="230"/>
      <c r="F60" s="230" t="s">
        <v>39</v>
      </c>
      <c r="G60" s="230">
        <v>2</v>
      </c>
      <c r="H60" s="230">
        <v>2</v>
      </c>
      <c r="I60" s="231">
        <v>476.2</v>
      </c>
      <c r="J60" s="231">
        <v>295.2</v>
      </c>
      <c r="K60" s="231">
        <v>295.2</v>
      </c>
      <c r="L60" s="232">
        <v>19</v>
      </c>
      <c r="M60" s="202">
        <v>8</v>
      </c>
      <c r="N60" s="231">
        <f>' таблица№8виды ремонта (2026)'!E60</f>
        <v>1944879.0386738526</v>
      </c>
      <c r="O60" s="231">
        <v>0</v>
      </c>
      <c r="P60" s="231">
        <v>0</v>
      </c>
      <c r="Q60" s="231">
        <v>0</v>
      </c>
      <c r="R60" s="231">
        <f t="shared" si="13"/>
        <v>1944879.0386738526</v>
      </c>
      <c r="S60" s="233">
        <v>46387</v>
      </c>
    </row>
    <row r="61" spans="1:19" ht="33" customHeight="1" x14ac:dyDescent="0.25">
      <c r="A61" s="388" t="s">
        <v>568</v>
      </c>
      <c r="B61" s="388"/>
      <c r="C61" s="388"/>
      <c r="D61" s="195" t="s">
        <v>31</v>
      </c>
      <c r="E61" s="195" t="s">
        <v>31</v>
      </c>
      <c r="F61" s="195" t="s">
        <v>31</v>
      </c>
      <c r="G61" s="195" t="s">
        <v>31</v>
      </c>
      <c r="H61" s="195" t="s">
        <v>31</v>
      </c>
      <c r="I61" s="196">
        <f t="shared" ref="I61:R61" si="14">SUM(I62:I63)</f>
        <v>1995.1</v>
      </c>
      <c r="J61" s="196">
        <f t="shared" si="14"/>
        <v>1519.2</v>
      </c>
      <c r="K61" s="196">
        <f t="shared" si="14"/>
        <v>1519.2</v>
      </c>
      <c r="L61" s="197">
        <f t="shared" si="14"/>
        <v>57</v>
      </c>
      <c r="M61" s="197">
        <f t="shared" si="14"/>
        <v>28</v>
      </c>
      <c r="N61" s="196">
        <f t="shared" si="14"/>
        <v>4923937.9880400002</v>
      </c>
      <c r="O61" s="196">
        <f t="shared" si="14"/>
        <v>0</v>
      </c>
      <c r="P61" s="196">
        <f t="shared" si="14"/>
        <v>0</v>
      </c>
      <c r="Q61" s="196">
        <f t="shared" si="14"/>
        <v>0</v>
      </c>
      <c r="R61" s="196">
        <f t="shared" si="14"/>
        <v>4923937.9880400002</v>
      </c>
      <c r="S61" s="234" t="s">
        <v>31</v>
      </c>
    </row>
    <row r="62" spans="1:19" ht="33" customHeight="1" x14ac:dyDescent="0.25">
      <c r="A62" s="190">
        <v>1</v>
      </c>
      <c r="B62" s="190" t="s">
        <v>88</v>
      </c>
      <c r="C62" s="190" t="s">
        <v>569</v>
      </c>
      <c r="D62" s="190">
        <v>1980</v>
      </c>
      <c r="E62" s="230"/>
      <c r="F62" s="230" t="s">
        <v>570</v>
      </c>
      <c r="G62" s="230">
        <v>3</v>
      </c>
      <c r="H62" s="230">
        <v>2</v>
      </c>
      <c r="I62" s="231">
        <v>1196.5</v>
      </c>
      <c r="J62" s="231">
        <v>781.2</v>
      </c>
      <c r="K62" s="231">
        <v>781.2</v>
      </c>
      <c r="L62" s="202">
        <v>32</v>
      </c>
      <c r="M62" s="202">
        <v>18</v>
      </c>
      <c r="N62" s="231">
        <f>' таблица№8виды ремонта (2026)'!E62</f>
        <v>2250351.9714000002</v>
      </c>
      <c r="O62" s="201">
        <v>0</v>
      </c>
      <c r="P62" s="201">
        <v>0</v>
      </c>
      <c r="Q62" s="201">
        <v>0</v>
      </c>
      <c r="R62" s="231">
        <f t="shared" ref="R62:R63" si="15">N62</f>
        <v>2250351.9714000002</v>
      </c>
      <c r="S62" s="203">
        <v>46387</v>
      </c>
    </row>
    <row r="63" spans="1:19" ht="33" customHeight="1" x14ac:dyDescent="0.25">
      <c r="A63" s="190">
        <v>2</v>
      </c>
      <c r="B63" s="24" t="s">
        <v>88</v>
      </c>
      <c r="C63" s="24" t="s">
        <v>571</v>
      </c>
      <c r="D63" s="24">
        <v>1980</v>
      </c>
      <c r="E63" s="13"/>
      <c r="F63" s="13" t="s">
        <v>201</v>
      </c>
      <c r="G63" s="24">
        <v>2</v>
      </c>
      <c r="H63" s="24">
        <v>1</v>
      </c>
      <c r="I63" s="25">
        <v>798.6</v>
      </c>
      <c r="J63" s="25">
        <v>738</v>
      </c>
      <c r="K63" s="25">
        <v>738</v>
      </c>
      <c r="L63" s="30">
        <v>25</v>
      </c>
      <c r="M63" s="30">
        <v>10</v>
      </c>
      <c r="N63" s="25">
        <f>' таблица№8виды ремонта (2026)'!E63</f>
        <v>2673586.01664</v>
      </c>
      <c r="O63" s="17">
        <v>0</v>
      </c>
      <c r="P63" s="17">
        <v>0</v>
      </c>
      <c r="Q63" s="17">
        <v>0</v>
      </c>
      <c r="R63" s="25">
        <f t="shared" si="15"/>
        <v>2673586.01664</v>
      </c>
      <c r="S63" s="203">
        <v>46387</v>
      </c>
    </row>
    <row r="64" spans="1:19" ht="33" customHeight="1" x14ac:dyDescent="0.25">
      <c r="A64" s="388" t="s">
        <v>274</v>
      </c>
      <c r="B64" s="388"/>
      <c r="C64" s="388"/>
      <c r="D64" s="195" t="s">
        <v>31</v>
      </c>
      <c r="E64" s="195" t="s">
        <v>31</v>
      </c>
      <c r="F64" s="195" t="s">
        <v>31</v>
      </c>
      <c r="G64" s="195" t="s">
        <v>31</v>
      </c>
      <c r="H64" s="195" t="s">
        <v>31</v>
      </c>
      <c r="I64" s="28">
        <f t="shared" ref="I64:R64" si="16">SUM(I65:I66)</f>
        <v>1883.2</v>
      </c>
      <c r="J64" s="28">
        <f t="shared" si="16"/>
        <v>1715.2</v>
      </c>
      <c r="K64" s="28">
        <f t="shared" si="16"/>
        <v>1715.2</v>
      </c>
      <c r="L64" s="29">
        <f t="shared" si="16"/>
        <v>83</v>
      </c>
      <c r="M64" s="29">
        <f t="shared" si="16"/>
        <v>40</v>
      </c>
      <c r="N64" s="28">
        <f t="shared" si="16"/>
        <v>6849598.2591960002</v>
      </c>
      <c r="O64" s="28">
        <f t="shared" si="16"/>
        <v>0</v>
      </c>
      <c r="P64" s="28">
        <f t="shared" si="16"/>
        <v>0</v>
      </c>
      <c r="Q64" s="28">
        <f t="shared" si="16"/>
        <v>0</v>
      </c>
      <c r="R64" s="28">
        <f t="shared" si="16"/>
        <v>6849598.2591960002</v>
      </c>
      <c r="S64" s="195" t="s">
        <v>31</v>
      </c>
    </row>
    <row r="65" spans="1:19" ht="33" customHeight="1" x14ac:dyDescent="0.25">
      <c r="A65" s="190">
        <v>1</v>
      </c>
      <c r="B65" s="190" t="s">
        <v>92</v>
      </c>
      <c r="C65" s="190" t="s">
        <v>572</v>
      </c>
      <c r="D65" s="190">
        <v>1980</v>
      </c>
      <c r="E65" s="190"/>
      <c r="F65" s="190" t="s">
        <v>94</v>
      </c>
      <c r="G65" s="190">
        <v>3</v>
      </c>
      <c r="H65" s="190">
        <v>2</v>
      </c>
      <c r="I65" s="231">
        <v>1195</v>
      </c>
      <c r="J65" s="201">
        <v>1083</v>
      </c>
      <c r="K65" s="201">
        <v>1083</v>
      </c>
      <c r="L65" s="202">
        <v>54</v>
      </c>
      <c r="M65" s="202">
        <v>24</v>
      </c>
      <c r="N65" s="201">
        <f>' таблица№8виды ремонта (2026)'!E65</f>
        <v>3699111.9619400003</v>
      </c>
      <c r="O65" s="235">
        <v>0</v>
      </c>
      <c r="P65" s="235">
        <v>0</v>
      </c>
      <c r="Q65" s="235">
        <v>0</v>
      </c>
      <c r="R65" s="235">
        <f t="shared" ref="R65:R66" si="17">N65</f>
        <v>3699111.9619400003</v>
      </c>
      <c r="S65" s="236">
        <v>46387</v>
      </c>
    </row>
    <row r="66" spans="1:19" ht="33" customHeight="1" x14ac:dyDescent="0.25">
      <c r="A66" s="190">
        <v>2</v>
      </c>
      <c r="B66" s="190" t="s">
        <v>95</v>
      </c>
      <c r="C66" s="190" t="s">
        <v>573</v>
      </c>
      <c r="D66" s="190">
        <v>1965</v>
      </c>
      <c r="E66" s="190" t="s">
        <v>99</v>
      </c>
      <c r="F66" s="190" t="s">
        <v>574</v>
      </c>
      <c r="G66" s="190">
        <v>2</v>
      </c>
      <c r="H66" s="190">
        <v>2</v>
      </c>
      <c r="I66" s="231">
        <v>688.2</v>
      </c>
      <c r="J66" s="201">
        <v>632.20000000000005</v>
      </c>
      <c r="K66" s="201">
        <v>632.20000000000005</v>
      </c>
      <c r="L66" s="202">
        <v>29</v>
      </c>
      <c r="M66" s="202">
        <v>16</v>
      </c>
      <c r="N66" s="201">
        <f>' таблица№8виды ремонта (2026)'!E66</f>
        <v>3150486.2972559999</v>
      </c>
      <c r="O66" s="235">
        <v>0</v>
      </c>
      <c r="P66" s="235">
        <v>0</v>
      </c>
      <c r="Q66" s="235">
        <v>0</v>
      </c>
      <c r="R66" s="235">
        <f t="shared" si="17"/>
        <v>3150486.2972559999</v>
      </c>
      <c r="S66" s="203">
        <v>46387</v>
      </c>
    </row>
    <row r="67" spans="1:19" ht="33" customHeight="1" x14ac:dyDescent="0.25">
      <c r="A67" s="388" t="s">
        <v>100</v>
      </c>
      <c r="B67" s="388"/>
      <c r="C67" s="388"/>
      <c r="D67" s="195" t="s">
        <v>31</v>
      </c>
      <c r="E67" s="195" t="s">
        <v>31</v>
      </c>
      <c r="F67" s="195" t="s">
        <v>31</v>
      </c>
      <c r="G67" s="195" t="s">
        <v>31</v>
      </c>
      <c r="H67" s="195" t="s">
        <v>31</v>
      </c>
      <c r="I67" s="228">
        <f t="shared" ref="I67:R67" si="18">SUM(I68)</f>
        <v>1518</v>
      </c>
      <c r="J67" s="228">
        <f t="shared" si="18"/>
        <v>1518</v>
      </c>
      <c r="K67" s="228">
        <f t="shared" si="18"/>
        <v>1402.8</v>
      </c>
      <c r="L67" s="229">
        <f t="shared" si="18"/>
        <v>40</v>
      </c>
      <c r="M67" s="229">
        <f t="shared" si="18"/>
        <v>20</v>
      </c>
      <c r="N67" s="228">
        <f t="shared" si="18"/>
        <v>3307333.6660800003</v>
      </c>
      <c r="O67" s="228">
        <f t="shared" si="18"/>
        <v>0</v>
      </c>
      <c r="P67" s="228">
        <f t="shared" si="18"/>
        <v>0</v>
      </c>
      <c r="Q67" s="228">
        <f t="shared" si="18"/>
        <v>0</v>
      </c>
      <c r="R67" s="228">
        <f t="shared" si="18"/>
        <v>3307333.6660800003</v>
      </c>
      <c r="S67" s="234" t="s">
        <v>31</v>
      </c>
    </row>
    <row r="68" spans="1:19" ht="33" customHeight="1" x14ac:dyDescent="0.25">
      <c r="A68" s="190">
        <v>1</v>
      </c>
      <c r="B68" s="205" t="s">
        <v>575</v>
      </c>
      <c r="C68" s="205" t="s">
        <v>576</v>
      </c>
      <c r="D68" s="205">
        <v>1977</v>
      </c>
      <c r="E68" s="205"/>
      <c r="F68" s="189" t="s">
        <v>136</v>
      </c>
      <c r="G68" s="205">
        <v>3</v>
      </c>
      <c r="H68" s="205">
        <v>3</v>
      </c>
      <c r="I68" s="206">
        <v>1518</v>
      </c>
      <c r="J68" s="206">
        <v>1518</v>
      </c>
      <c r="K68" s="206">
        <v>1402.8</v>
      </c>
      <c r="L68" s="219">
        <v>40</v>
      </c>
      <c r="M68" s="219">
        <v>20</v>
      </c>
      <c r="N68" s="231">
        <f>' таблица№8виды ремонта (2026)'!E68</f>
        <v>3307333.6660800003</v>
      </c>
      <c r="O68" s="201">
        <v>0</v>
      </c>
      <c r="P68" s="201">
        <v>0</v>
      </c>
      <c r="Q68" s="201">
        <v>0</v>
      </c>
      <c r="R68" s="231">
        <f>N68</f>
        <v>3307333.6660800003</v>
      </c>
      <c r="S68" s="203">
        <v>46387</v>
      </c>
    </row>
    <row r="69" spans="1:19" s="237" customFormat="1" ht="33" customHeight="1" x14ac:dyDescent="0.25">
      <c r="A69" s="388" t="s">
        <v>577</v>
      </c>
      <c r="B69" s="388"/>
      <c r="C69" s="388"/>
      <c r="D69" s="195" t="s">
        <v>31</v>
      </c>
      <c r="E69" s="195" t="s">
        <v>31</v>
      </c>
      <c r="F69" s="195" t="s">
        <v>31</v>
      </c>
      <c r="G69" s="195" t="s">
        <v>31</v>
      </c>
      <c r="H69" s="195" t="s">
        <v>31</v>
      </c>
      <c r="I69" s="228">
        <f t="shared" ref="I69:R69" si="19">SUM(I70)</f>
        <v>621.4</v>
      </c>
      <c r="J69" s="228">
        <f t="shared" si="19"/>
        <v>597.79999999999995</v>
      </c>
      <c r="K69" s="228">
        <f t="shared" si="19"/>
        <v>341.2</v>
      </c>
      <c r="L69" s="229">
        <f t="shared" si="19"/>
        <v>28</v>
      </c>
      <c r="M69" s="229">
        <f t="shared" si="19"/>
        <v>24</v>
      </c>
      <c r="N69" s="228">
        <f t="shared" si="19"/>
        <v>1980446</v>
      </c>
      <c r="O69" s="228">
        <f t="shared" si="19"/>
        <v>0</v>
      </c>
      <c r="P69" s="228">
        <f t="shared" si="19"/>
        <v>0</v>
      </c>
      <c r="Q69" s="228">
        <f t="shared" si="19"/>
        <v>0</v>
      </c>
      <c r="R69" s="228">
        <f t="shared" si="19"/>
        <v>1980446</v>
      </c>
      <c r="S69" s="195" t="s">
        <v>31</v>
      </c>
    </row>
    <row r="70" spans="1:19" ht="33" customHeight="1" x14ac:dyDescent="0.25">
      <c r="A70" s="190">
        <v>1</v>
      </c>
      <c r="B70" s="189" t="s">
        <v>578</v>
      </c>
      <c r="C70" s="189" t="s">
        <v>579</v>
      </c>
      <c r="D70" s="230">
        <v>1967</v>
      </c>
      <c r="E70" s="230" t="s">
        <v>99</v>
      </c>
      <c r="F70" s="230" t="s">
        <v>39</v>
      </c>
      <c r="G70" s="230">
        <v>2</v>
      </c>
      <c r="H70" s="230">
        <v>2</v>
      </c>
      <c r="I70" s="231">
        <v>621.4</v>
      </c>
      <c r="J70" s="231">
        <v>597.79999999999995</v>
      </c>
      <c r="K70" s="231">
        <v>341.2</v>
      </c>
      <c r="L70" s="219">
        <v>28</v>
      </c>
      <c r="M70" s="219">
        <v>24</v>
      </c>
      <c r="N70" s="206">
        <f>' таблица№8виды ремонта (2026)'!E70</f>
        <v>1980446</v>
      </c>
      <c r="O70" s="231">
        <v>0</v>
      </c>
      <c r="P70" s="231">
        <v>0</v>
      </c>
      <c r="Q70" s="231">
        <v>0</v>
      </c>
      <c r="R70" s="206">
        <f>N70</f>
        <v>1980446</v>
      </c>
      <c r="S70" s="233">
        <v>46387</v>
      </c>
    </row>
    <row r="71" spans="1:19" s="237" customFormat="1" ht="33" customHeight="1" x14ac:dyDescent="0.25">
      <c r="A71" s="388" t="s">
        <v>580</v>
      </c>
      <c r="B71" s="388"/>
      <c r="C71" s="388"/>
      <c r="D71" s="195" t="s">
        <v>31</v>
      </c>
      <c r="E71" s="195" t="s">
        <v>31</v>
      </c>
      <c r="F71" s="195" t="s">
        <v>31</v>
      </c>
      <c r="G71" s="195" t="s">
        <v>31</v>
      </c>
      <c r="H71" s="195" t="s">
        <v>31</v>
      </c>
      <c r="I71" s="28">
        <f t="shared" ref="I71:R71" si="20">SUM(I72:I73)</f>
        <v>2047.3999999999999</v>
      </c>
      <c r="J71" s="28">
        <f t="shared" si="20"/>
        <v>1257</v>
      </c>
      <c r="K71" s="28">
        <f t="shared" si="20"/>
        <v>819.09999999999991</v>
      </c>
      <c r="L71" s="29">
        <f t="shared" si="20"/>
        <v>42</v>
      </c>
      <c r="M71" s="29">
        <f t="shared" si="20"/>
        <v>22</v>
      </c>
      <c r="N71" s="28">
        <f t="shared" si="20"/>
        <v>5852647.9675618</v>
      </c>
      <c r="O71" s="28">
        <f t="shared" si="20"/>
        <v>0</v>
      </c>
      <c r="P71" s="28">
        <f t="shared" si="20"/>
        <v>0</v>
      </c>
      <c r="Q71" s="28">
        <f t="shared" si="20"/>
        <v>0</v>
      </c>
      <c r="R71" s="28">
        <f t="shared" si="20"/>
        <v>5852647.9675618</v>
      </c>
      <c r="S71" s="195" t="s">
        <v>31</v>
      </c>
    </row>
    <row r="72" spans="1:19" ht="33" customHeight="1" x14ac:dyDescent="0.25">
      <c r="A72" s="190">
        <v>1</v>
      </c>
      <c r="B72" s="189" t="s">
        <v>581</v>
      </c>
      <c r="C72" s="189" t="s">
        <v>582</v>
      </c>
      <c r="D72" s="189">
        <v>1954</v>
      </c>
      <c r="E72" s="205" t="s">
        <v>31</v>
      </c>
      <c r="F72" s="189" t="s">
        <v>583</v>
      </c>
      <c r="G72" s="205">
        <v>3</v>
      </c>
      <c r="H72" s="205">
        <v>2</v>
      </c>
      <c r="I72" s="206">
        <v>1381.6</v>
      </c>
      <c r="J72" s="206">
        <v>739</v>
      </c>
      <c r="K72" s="206">
        <v>480.7</v>
      </c>
      <c r="L72" s="238">
        <v>22</v>
      </c>
      <c r="M72" s="238">
        <v>14</v>
      </c>
      <c r="N72" s="206">
        <f>' таблица№8виды ремонта (2026)'!E72</f>
        <v>3517805.1354871998</v>
      </c>
      <c r="O72" s="206">
        <v>0</v>
      </c>
      <c r="P72" s="206">
        <v>0</v>
      </c>
      <c r="Q72" s="206">
        <v>0</v>
      </c>
      <c r="R72" s="206">
        <f t="shared" ref="R72:R73" si="21">N72</f>
        <v>3517805.1354871998</v>
      </c>
      <c r="S72" s="220">
        <v>46387</v>
      </c>
    </row>
    <row r="73" spans="1:19" ht="33" customHeight="1" x14ac:dyDescent="0.25">
      <c r="A73" s="190">
        <v>2</v>
      </c>
      <c r="B73" s="189" t="s">
        <v>581</v>
      </c>
      <c r="C73" s="189" t="s">
        <v>584</v>
      </c>
      <c r="D73" s="205">
        <v>1953</v>
      </c>
      <c r="E73" s="205" t="s">
        <v>31</v>
      </c>
      <c r="F73" s="189" t="s">
        <v>585</v>
      </c>
      <c r="G73" s="205">
        <v>2</v>
      </c>
      <c r="H73" s="205">
        <v>1</v>
      </c>
      <c r="I73" s="206">
        <v>665.8</v>
      </c>
      <c r="J73" s="206">
        <v>518</v>
      </c>
      <c r="K73" s="206">
        <v>338.4</v>
      </c>
      <c r="L73" s="219">
        <v>20</v>
      </c>
      <c r="M73" s="219">
        <v>8</v>
      </c>
      <c r="N73" s="206">
        <f>' таблица№8виды ремонта (2026)'!E73</f>
        <v>2334842.8320745998</v>
      </c>
      <c r="O73" s="206">
        <v>0</v>
      </c>
      <c r="P73" s="206">
        <v>0</v>
      </c>
      <c r="Q73" s="206">
        <v>0</v>
      </c>
      <c r="R73" s="206">
        <f t="shared" si="21"/>
        <v>2334842.8320745998</v>
      </c>
      <c r="S73" s="220">
        <v>46387</v>
      </c>
    </row>
    <row r="74" spans="1:19" ht="33" customHeight="1" x14ac:dyDescent="0.25">
      <c r="A74" s="388" t="s">
        <v>277</v>
      </c>
      <c r="B74" s="388"/>
      <c r="C74" s="388"/>
      <c r="D74" s="195" t="s">
        <v>31</v>
      </c>
      <c r="E74" s="195" t="s">
        <v>31</v>
      </c>
      <c r="F74" s="195" t="s">
        <v>31</v>
      </c>
      <c r="G74" s="195" t="s">
        <v>31</v>
      </c>
      <c r="H74" s="195" t="s">
        <v>31</v>
      </c>
      <c r="I74" s="196">
        <f t="shared" ref="I74:R74" si="22">SUM(I75:I76)</f>
        <v>4100.2299999999996</v>
      </c>
      <c r="J74" s="196">
        <f t="shared" si="22"/>
        <v>4043.47</v>
      </c>
      <c r="K74" s="196">
        <f t="shared" si="22"/>
        <v>3822.57</v>
      </c>
      <c r="L74" s="197">
        <f t="shared" si="22"/>
        <v>157</v>
      </c>
      <c r="M74" s="197">
        <f t="shared" si="22"/>
        <v>77</v>
      </c>
      <c r="N74" s="196">
        <f t="shared" si="22"/>
        <v>5827668.1525960006</v>
      </c>
      <c r="O74" s="196">
        <f t="shared" si="22"/>
        <v>0</v>
      </c>
      <c r="P74" s="196">
        <f t="shared" si="22"/>
        <v>0</v>
      </c>
      <c r="Q74" s="196">
        <f t="shared" si="22"/>
        <v>0</v>
      </c>
      <c r="R74" s="196">
        <f t="shared" si="22"/>
        <v>5827668.1525960006</v>
      </c>
      <c r="S74" s="234" t="s">
        <v>31</v>
      </c>
    </row>
    <row r="75" spans="1:19" ht="33" customHeight="1" x14ac:dyDescent="0.25">
      <c r="A75" s="190">
        <v>1</v>
      </c>
      <c r="B75" s="190" t="s">
        <v>104</v>
      </c>
      <c r="C75" s="205" t="s">
        <v>586</v>
      </c>
      <c r="D75" s="230">
        <v>1980</v>
      </c>
      <c r="E75" s="189"/>
      <c r="F75" s="230" t="s">
        <v>344</v>
      </c>
      <c r="G75" s="200">
        <v>5</v>
      </c>
      <c r="H75" s="200">
        <v>5</v>
      </c>
      <c r="I75" s="231">
        <v>3624.2</v>
      </c>
      <c r="J75" s="231">
        <v>3624.2</v>
      </c>
      <c r="K75" s="231">
        <v>3403.3</v>
      </c>
      <c r="L75" s="232">
        <v>132</v>
      </c>
      <c r="M75" s="202">
        <v>65</v>
      </c>
      <c r="N75" s="201">
        <f>' таблица№8виды ремонта (2026)'!E75</f>
        <v>5422890.8480000002</v>
      </c>
      <c r="O75" s="201">
        <v>0</v>
      </c>
      <c r="P75" s="201">
        <v>0</v>
      </c>
      <c r="Q75" s="201">
        <v>0</v>
      </c>
      <c r="R75" s="201">
        <f t="shared" ref="R75:R76" si="23">N75</f>
        <v>5422890.8480000002</v>
      </c>
      <c r="S75" s="203">
        <v>46387</v>
      </c>
    </row>
    <row r="76" spans="1:19" ht="33" customHeight="1" x14ac:dyDescent="0.25">
      <c r="A76" s="190">
        <v>2</v>
      </c>
      <c r="B76" s="190" t="s">
        <v>104</v>
      </c>
      <c r="C76" s="24" t="s">
        <v>587</v>
      </c>
      <c r="D76" s="24">
        <v>1953</v>
      </c>
      <c r="E76" s="13" t="s">
        <v>31</v>
      </c>
      <c r="F76" s="13" t="s">
        <v>39</v>
      </c>
      <c r="G76" s="24">
        <v>2</v>
      </c>
      <c r="H76" s="24">
        <v>2</v>
      </c>
      <c r="I76" s="25">
        <v>476.03</v>
      </c>
      <c r="J76" s="25">
        <v>419.27</v>
      </c>
      <c r="K76" s="25">
        <v>419.27</v>
      </c>
      <c r="L76" s="30">
        <v>25</v>
      </c>
      <c r="M76" s="30">
        <v>12</v>
      </c>
      <c r="N76" s="25">
        <f>' таблица№8виды ремонта (2026)'!E76</f>
        <v>404777.304596</v>
      </c>
      <c r="O76" s="17">
        <v>0</v>
      </c>
      <c r="P76" s="17">
        <v>0</v>
      </c>
      <c r="Q76" s="17">
        <v>0</v>
      </c>
      <c r="R76" s="25">
        <f t="shared" si="23"/>
        <v>404777.304596</v>
      </c>
      <c r="S76" s="203">
        <v>46387</v>
      </c>
    </row>
    <row r="77" spans="1:19" s="237" customFormat="1" ht="33" customHeight="1" x14ac:dyDescent="0.25">
      <c r="A77" s="388" t="s">
        <v>588</v>
      </c>
      <c r="B77" s="388"/>
      <c r="C77" s="388"/>
      <c r="D77" s="195" t="s">
        <v>31</v>
      </c>
      <c r="E77" s="195" t="s">
        <v>31</v>
      </c>
      <c r="F77" s="195" t="s">
        <v>31</v>
      </c>
      <c r="G77" s="195" t="s">
        <v>31</v>
      </c>
      <c r="H77" s="195" t="s">
        <v>31</v>
      </c>
      <c r="I77" s="28">
        <f t="shared" ref="I77:R77" si="24">SUM(I78)</f>
        <v>1292.4000000000001</v>
      </c>
      <c r="J77" s="28">
        <f t="shared" si="24"/>
        <v>840</v>
      </c>
      <c r="K77" s="28">
        <f t="shared" si="24"/>
        <v>778.8</v>
      </c>
      <c r="L77" s="29">
        <f t="shared" si="24"/>
        <v>42</v>
      </c>
      <c r="M77" s="29">
        <f t="shared" si="24"/>
        <v>18</v>
      </c>
      <c r="N77" s="28">
        <f t="shared" si="24"/>
        <v>2196738.6853999998</v>
      </c>
      <c r="O77" s="28">
        <f t="shared" si="24"/>
        <v>0</v>
      </c>
      <c r="P77" s="28">
        <f t="shared" si="24"/>
        <v>0</v>
      </c>
      <c r="Q77" s="28">
        <f t="shared" si="24"/>
        <v>0</v>
      </c>
      <c r="R77" s="28">
        <f t="shared" si="24"/>
        <v>2196738.6853999998</v>
      </c>
      <c r="S77" s="195" t="s">
        <v>31</v>
      </c>
    </row>
    <row r="78" spans="1:19" ht="33" customHeight="1" x14ac:dyDescent="0.25">
      <c r="A78" s="190">
        <v>1</v>
      </c>
      <c r="B78" s="189" t="s">
        <v>589</v>
      </c>
      <c r="C78" s="189" t="s">
        <v>590</v>
      </c>
      <c r="D78" s="189">
        <v>1985</v>
      </c>
      <c r="E78" s="189" t="s">
        <v>99</v>
      </c>
      <c r="F78" s="189" t="s">
        <v>591</v>
      </c>
      <c r="G78" s="189">
        <v>2</v>
      </c>
      <c r="H78" s="189">
        <v>3</v>
      </c>
      <c r="I78" s="45">
        <v>1292.4000000000001</v>
      </c>
      <c r="J78" s="235">
        <v>840</v>
      </c>
      <c r="K78" s="235">
        <v>778.8</v>
      </c>
      <c r="L78" s="238">
        <v>42</v>
      </c>
      <c r="M78" s="65">
        <v>18</v>
      </c>
      <c r="N78" s="235">
        <f>' таблица№8виды ремонта (2026)'!E78</f>
        <v>2196738.6853999998</v>
      </c>
      <c r="O78" s="235">
        <v>0</v>
      </c>
      <c r="P78" s="235">
        <v>0</v>
      </c>
      <c r="Q78" s="235">
        <v>0</v>
      </c>
      <c r="R78" s="235">
        <f>N78</f>
        <v>2196738.6853999998</v>
      </c>
      <c r="S78" s="236">
        <v>46387</v>
      </c>
    </row>
    <row r="79" spans="1:19" ht="33" customHeight="1" x14ac:dyDescent="0.25">
      <c r="A79" s="386" t="s">
        <v>109</v>
      </c>
      <c r="B79" s="386"/>
      <c r="C79" s="386"/>
      <c r="D79" s="195" t="s">
        <v>31</v>
      </c>
      <c r="E79" s="195" t="s">
        <v>31</v>
      </c>
      <c r="F79" s="195" t="s">
        <v>31</v>
      </c>
      <c r="G79" s="195" t="s">
        <v>31</v>
      </c>
      <c r="H79" s="195" t="s">
        <v>31</v>
      </c>
      <c r="I79" s="196">
        <f t="shared" ref="I79:R79" si="25">SUM(I80:I85)</f>
        <v>22998.48</v>
      </c>
      <c r="J79" s="196">
        <f t="shared" si="25"/>
        <v>18271.68</v>
      </c>
      <c r="K79" s="196">
        <f t="shared" si="25"/>
        <v>18271.68</v>
      </c>
      <c r="L79" s="197">
        <f t="shared" si="25"/>
        <v>834</v>
      </c>
      <c r="M79" s="197">
        <f t="shared" si="25"/>
        <v>368</v>
      </c>
      <c r="N79" s="196">
        <f t="shared" si="25"/>
        <v>32474844.046742</v>
      </c>
      <c r="O79" s="196">
        <f t="shared" si="25"/>
        <v>0</v>
      </c>
      <c r="P79" s="196">
        <f t="shared" si="25"/>
        <v>0</v>
      </c>
      <c r="Q79" s="196">
        <f t="shared" si="25"/>
        <v>0</v>
      </c>
      <c r="R79" s="196">
        <f t="shared" si="25"/>
        <v>32474844.046742</v>
      </c>
      <c r="S79" s="195" t="s">
        <v>31</v>
      </c>
    </row>
    <row r="80" spans="1:19" ht="33" customHeight="1" x14ac:dyDescent="0.25">
      <c r="A80" s="190">
        <v>1</v>
      </c>
      <c r="B80" s="190" t="s">
        <v>110</v>
      </c>
      <c r="C80" s="189" t="s">
        <v>592</v>
      </c>
      <c r="D80" s="189">
        <v>1981</v>
      </c>
      <c r="E80" s="189"/>
      <c r="F80" s="189" t="s">
        <v>39</v>
      </c>
      <c r="G80" s="200">
        <v>2</v>
      </c>
      <c r="H80" s="200">
        <v>2</v>
      </c>
      <c r="I80" s="201">
        <v>940.2</v>
      </c>
      <c r="J80" s="201">
        <v>865</v>
      </c>
      <c r="K80" s="201">
        <v>865</v>
      </c>
      <c r="L80" s="202">
        <v>61</v>
      </c>
      <c r="M80" s="202">
        <v>24</v>
      </c>
      <c r="N80" s="201">
        <f>' таблица№8виды ремонта (2026)'!E80</f>
        <v>1201001.7875999999</v>
      </c>
      <c r="O80" s="201">
        <v>0</v>
      </c>
      <c r="P80" s="201">
        <v>0</v>
      </c>
      <c r="Q80" s="201">
        <v>0</v>
      </c>
      <c r="R80" s="201">
        <f t="shared" ref="R80:R85" si="26">N80</f>
        <v>1201001.7875999999</v>
      </c>
      <c r="S80" s="203">
        <v>46387</v>
      </c>
    </row>
    <row r="81" spans="1:25" ht="33" customHeight="1" x14ac:dyDescent="0.25">
      <c r="A81" s="190">
        <f t="shared" ref="A81:A100" si="27">A80+1</f>
        <v>2</v>
      </c>
      <c r="B81" s="190" t="s">
        <v>110</v>
      </c>
      <c r="C81" s="189" t="s">
        <v>593</v>
      </c>
      <c r="D81" s="189">
        <v>1968</v>
      </c>
      <c r="E81" s="189"/>
      <c r="F81" s="189" t="s">
        <v>39</v>
      </c>
      <c r="G81" s="200">
        <v>5</v>
      </c>
      <c r="H81" s="200">
        <v>4</v>
      </c>
      <c r="I81" s="201">
        <v>3358.9</v>
      </c>
      <c r="J81" s="201">
        <v>2250</v>
      </c>
      <c r="K81" s="201">
        <v>2250</v>
      </c>
      <c r="L81" s="202">
        <v>170</v>
      </c>
      <c r="M81" s="202">
        <v>76</v>
      </c>
      <c r="N81" s="201">
        <f>' таблица№8виды ремонта (2026)'!E81</f>
        <v>8039900.3115999997</v>
      </c>
      <c r="O81" s="201">
        <v>0</v>
      </c>
      <c r="P81" s="201">
        <v>0</v>
      </c>
      <c r="Q81" s="201">
        <v>0</v>
      </c>
      <c r="R81" s="201">
        <f t="shared" si="26"/>
        <v>8039900.3115999997</v>
      </c>
      <c r="S81" s="203">
        <v>46387</v>
      </c>
    </row>
    <row r="82" spans="1:25" ht="33" customHeight="1" x14ac:dyDescent="0.25">
      <c r="A82" s="190">
        <f t="shared" si="27"/>
        <v>3</v>
      </c>
      <c r="B82" s="190" t="s">
        <v>110</v>
      </c>
      <c r="C82" s="189" t="s">
        <v>594</v>
      </c>
      <c r="D82" s="189">
        <v>1984</v>
      </c>
      <c r="E82" s="189"/>
      <c r="F82" s="189" t="s">
        <v>39</v>
      </c>
      <c r="G82" s="200">
        <v>9</v>
      </c>
      <c r="H82" s="200">
        <v>3</v>
      </c>
      <c r="I82" s="201">
        <v>5801.9</v>
      </c>
      <c r="J82" s="201">
        <v>5391.6</v>
      </c>
      <c r="K82" s="201">
        <v>5391.6</v>
      </c>
      <c r="L82" s="202">
        <v>193</v>
      </c>
      <c r="M82" s="202">
        <v>86</v>
      </c>
      <c r="N82" s="201">
        <f>' таблица№8виды ремонта (2026)'!E82</f>
        <v>5913036.1944000004</v>
      </c>
      <c r="O82" s="201">
        <v>0</v>
      </c>
      <c r="P82" s="201">
        <v>0</v>
      </c>
      <c r="Q82" s="201">
        <v>0</v>
      </c>
      <c r="R82" s="201">
        <f t="shared" si="26"/>
        <v>5913036.1944000004</v>
      </c>
      <c r="S82" s="203">
        <v>46387</v>
      </c>
    </row>
    <row r="83" spans="1:25" ht="33" customHeight="1" x14ac:dyDescent="0.25">
      <c r="A83" s="190">
        <f t="shared" si="27"/>
        <v>4</v>
      </c>
      <c r="B83" s="190" t="s">
        <v>110</v>
      </c>
      <c r="C83" s="189" t="s">
        <v>595</v>
      </c>
      <c r="D83" s="239">
        <v>1984</v>
      </c>
      <c r="E83" s="239"/>
      <c r="F83" s="239" t="s">
        <v>39</v>
      </c>
      <c r="G83" s="239">
        <v>9</v>
      </c>
      <c r="H83" s="239">
        <v>2</v>
      </c>
      <c r="I83" s="240">
        <v>7639.6</v>
      </c>
      <c r="J83" s="240">
        <v>4677.2</v>
      </c>
      <c r="K83" s="240">
        <v>4677.2</v>
      </c>
      <c r="L83" s="241">
        <v>174</v>
      </c>
      <c r="M83" s="202">
        <v>77</v>
      </c>
      <c r="N83" s="201">
        <f>' таблица№8виды ремонта (2026)'!E83</f>
        <v>6909625.2000000002</v>
      </c>
      <c r="O83" s="201">
        <v>0</v>
      </c>
      <c r="P83" s="201">
        <v>0</v>
      </c>
      <c r="Q83" s="201">
        <v>0</v>
      </c>
      <c r="R83" s="201">
        <f t="shared" si="26"/>
        <v>6909625.2000000002</v>
      </c>
      <c r="S83" s="203">
        <v>46387</v>
      </c>
    </row>
    <row r="84" spans="1:25" ht="33" customHeight="1" x14ac:dyDescent="0.25">
      <c r="A84" s="190">
        <f t="shared" si="27"/>
        <v>5</v>
      </c>
      <c r="B84" s="190" t="s">
        <v>110</v>
      </c>
      <c r="C84" s="189" t="s">
        <v>596</v>
      </c>
      <c r="D84" s="189">
        <v>1996</v>
      </c>
      <c r="E84" s="189"/>
      <c r="F84" s="189" t="s">
        <v>115</v>
      </c>
      <c r="G84" s="189">
        <v>10</v>
      </c>
      <c r="H84" s="189">
        <v>2</v>
      </c>
      <c r="I84" s="45">
        <v>4411.88</v>
      </c>
      <c r="J84" s="235">
        <v>4411.88</v>
      </c>
      <c r="K84" s="235">
        <v>4411.88</v>
      </c>
      <c r="L84" s="238">
        <v>195</v>
      </c>
      <c r="M84" s="202">
        <v>87</v>
      </c>
      <c r="N84" s="201">
        <f>' таблица№8виды ремонта (2026)'!E84</f>
        <v>6909625.2000000002</v>
      </c>
      <c r="O84" s="201">
        <v>0</v>
      </c>
      <c r="P84" s="201">
        <v>0</v>
      </c>
      <c r="Q84" s="201">
        <v>0</v>
      </c>
      <c r="R84" s="201">
        <f t="shared" si="26"/>
        <v>6909625.2000000002</v>
      </c>
      <c r="S84" s="203">
        <v>46387</v>
      </c>
    </row>
    <row r="85" spans="1:25" ht="33" customHeight="1" x14ac:dyDescent="0.25">
      <c r="A85" s="190">
        <f t="shared" si="27"/>
        <v>6</v>
      </c>
      <c r="B85" s="190" t="s">
        <v>110</v>
      </c>
      <c r="C85" s="189" t="s">
        <v>597</v>
      </c>
      <c r="D85" s="189">
        <v>1978</v>
      </c>
      <c r="E85" s="189"/>
      <c r="F85" s="189" t="s">
        <v>115</v>
      </c>
      <c r="G85" s="189">
        <v>3</v>
      </c>
      <c r="H85" s="189">
        <v>2</v>
      </c>
      <c r="I85" s="45">
        <v>846</v>
      </c>
      <c r="J85" s="235">
        <v>676</v>
      </c>
      <c r="K85" s="235">
        <v>676</v>
      </c>
      <c r="L85" s="238">
        <v>41</v>
      </c>
      <c r="M85" s="202">
        <v>18</v>
      </c>
      <c r="N85" s="201">
        <f>' таблица№8виды ремонта (2026)'!E85</f>
        <v>3501655.3531420003</v>
      </c>
      <c r="O85" s="201">
        <v>0</v>
      </c>
      <c r="P85" s="201">
        <v>0</v>
      </c>
      <c r="Q85" s="201">
        <v>0</v>
      </c>
      <c r="R85" s="201">
        <f t="shared" si="26"/>
        <v>3501655.3531420003</v>
      </c>
      <c r="S85" s="203">
        <v>46387</v>
      </c>
    </row>
    <row r="86" spans="1:25" s="242" customFormat="1" ht="33" customHeight="1" x14ac:dyDescent="0.25">
      <c r="A86" s="388" t="s">
        <v>353</v>
      </c>
      <c r="B86" s="388"/>
      <c r="C86" s="388"/>
      <c r="D86" s="195" t="s">
        <v>31</v>
      </c>
      <c r="E86" s="195" t="s">
        <v>31</v>
      </c>
      <c r="F86" s="195" t="s">
        <v>31</v>
      </c>
      <c r="G86" s="195" t="s">
        <v>31</v>
      </c>
      <c r="H86" s="195" t="s">
        <v>31</v>
      </c>
      <c r="I86" s="28">
        <f t="shared" ref="I86:R86" si="28">SUM(I87:I148)</f>
        <v>346524.55</v>
      </c>
      <c r="J86" s="28">
        <f t="shared" si="28"/>
        <v>312224.54999999993</v>
      </c>
      <c r="K86" s="28">
        <f t="shared" si="28"/>
        <v>300924.54999999993</v>
      </c>
      <c r="L86" s="29">
        <f t="shared" si="28"/>
        <v>11182</v>
      </c>
      <c r="M86" s="29">
        <f t="shared" si="28"/>
        <v>3753</v>
      </c>
      <c r="N86" s="196">
        <f t="shared" si="28"/>
        <v>377319802.27836013</v>
      </c>
      <c r="O86" s="196">
        <f t="shared" si="28"/>
        <v>0</v>
      </c>
      <c r="P86" s="196">
        <f t="shared" si="28"/>
        <v>0</v>
      </c>
      <c r="Q86" s="196">
        <f t="shared" si="28"/>
        <v>0</v>
      </c>
      <c r="R86" s="196">
        <f t="shared" si="28"/>
        <v>377319802.27836013</v>
      </c>
      <c r="S86" s="195" t="s">
        <v>31</v>
      </c>
      <c r="T86" s="237"/>
      <c r="U86" s="237"/>
      <c r="V86" s="237"/>
      <c r="W86" s="237"/>
    </row>
    <row r="87" spans="1:25" s="243" customFormat="1" ht="33" customHeight="1" x14ac:dyDescent="0.25">
      <c r="A87" s="13">
        <v>1</v>
      </c>
      <c r="B87" s="13" t="s">
        <v>142</v>
      </c>
      <c r="C87" s="13" t="s">
        <v>598</v>
      </c>
      <c r="D87" s="13">
        <v>1962</v>
      </c>
      <c r="E87" s="13"/>
      <c r="F87" s="13" t="s">
        <v>136</v>
      </c>
      <c r="G87" s="13">
        <v>10</v>
      </c>
      <c r="H87" s="13">
        <v>8</v>
      </c>
      <c r="I87" s="17">
        <v>16115.75</v>
      </c>
      <c r="J87" s="17">
        <v>14115.75</v>
      </c>
      <c r="K87" s="17">
        <v>13815.75</v>
      </c>
      <c r="L87" s="52">
        <v>485</v>
      </c>
      <c r="M87" s="52">
        <v>161</v>
      </c>
      <c r="N87" s="17">
        <f>' таблица№8виды ремонта (2026)'!E87</f>
        <v>27188500.800000001</v>
      </c>
      <c r="O87" s="201">
        <v>0</v>
      </c>
      <c r="P87" s="201">
        <v>0</v>
      </c>
      <c r="Q87" s="201">
        <v>0</v>
      </c>
      <c r="R87" s="17">
        <f t="shared" ref="R87:R147" si="29">N87</f>
        <v>27188500.800000001</v>
      </c>
      <c r="S87" s="67">
        <v>46387</v>
      </c>
      <c r="T87" s="244"/>
      <c r="U87" s="244"/>
      <c r="V87" s="244"/>
      <c r="W87" s="244"/>
      <c r="X87" s="244"/>
      <c r="Y87" s="244"/>
    </row>
    <row r="88" spans="1:25" s="243" customFormat="1" ht="33" customHeight="1" x14ac:dyDescent="0.25">
      <c r="A88" s="13">
        <f t="shared" si="27"/>
        <v>2</v>
      </c>
      <c r="B88" s="13" t="s">
        <v>142</v>
      </c>
      <c r="C88" s="13" t="s">
        <v>599</v>
      </c>
      <c r="D88" s="13">
        <v>1958</v>
      </c>
      <c r="E88" s="13"/>
      <c r="F88" s="13" t="s">
        <v>136</v>
      </c>
      <c r="G88" s="13">
        <v>10</v>
      </c>
      <c r="H88" s="13">
        <v>8</v>
      </c>
      <c r="I88" s="17">
        <v>17946.84</v>
      </c>
      <c r="J88" s="17">
        <v>15946.84</v>
      </c>
      <c r="K88" s="17">
        <v>15646.84</v>
      </c>
      <c r="L88" s="52">
        <v>546</v>
      </c>
      <c r="M88" s="52">
        <v>182</v>
      </c>
      <c r="N88" s="17">
        <f>' таблица№8виды ремонта (2026)'!E88</f>
        <v>23808688.199999999</v>
      </c>
      <c r="O88" s="201">
        <v>0</v>
      </c>
      <c r="P88" s="201">
        <v>0</v>
      </c>
      <c r="Q88" s="201">
        <v>0</v>
      </c>
      <c r="R88" s="17">
        <f t="shared" si="29"/>
        <v>23808688.199999999</v>
      </c>
      <c r="S88" s="67">
        <v>46387</v>
      </c>
      <c r="T88" s="244"/>
      <c r="U88" s="244"/>
      <c r="V88" s="244"/>
      <c r="W88" s="244"/>
      <c r="X88" s="244"/>
      <c r="Y88" s="244"/>
    </row>
    <row r="89" spans="1:25" s="243" customFormat="1" ht="33" customHeight="1" x14ac:dyDescent="0.25">
      <c r="A89" s="13">
        <f t="shared" si="27"/>
        <v>3</v>
      </c>
      <c r="B89" s="13" t="s">
        <v>149</v>
      </c>
      <c r="C89" s="13" t="s">
        <v>600</v>
      </c>
      <c r="D89" s="13">
        <v>1976</v>
      </c>
      <c r="E89" s="13"/>
      <c r="F89" s="11" t="s">
        <v>115</v>
      </c>
      <c r="G89" s="13">
        <v>9</v>
      </c>
      <c r="H89" s="13">
        <v>4</v>
      </c>
      <c r="I89" s="17">
        <v>12278.9</v>
      </c>
      <c r="J89" s="17">
        <v>10278.9</v>
      </c>
      <c r="K89" s="17">
        <v>9978.9</v>
      </c>
      <c r="L89" s="52">
        <v>481</v>
      </c>
      <c r="M89" s="52">
        <v>160</v>
      </c>
      <c r="N89" s="17">
        <f>' таблица№8виды ремонта (2026)'!E89</f>
        <v>13669250.4</v>
      </c>
      <c r="O89" s="201">
        <v>0</v>
      </c>
      <c r="P89" s="201">
        <v>0</v>
      </c>
      <c r="Q89" s="201">
        <v>0</v>
      </c>
      <c r="R89" s="17">
        <f t="shared" si="29"/>
        <v>13669250.4</v>
      </c>
      <c r="S89" s="67">
        <v>46387</v>
      </c>
      <c r="T89" s="244"/>
      <c r="U89" s="244"/>
      <c r="V89" s="244"/>
      <c r="W89" s="244"/>
      <c r="X89" s="244"/>
      <c r="Y89" s="244"/>
    </row>
    <row r="90" spans="1:25" s="243" customFormat="1" ht="33" customHeight="1" x14ac:dyDescent="0.25">
      <c r="A90" s="13">
        <f t="shared" si="27"/>
        <v>4</v>
      </c>
      <c r="B90" s="13" t="s">
        <v>144</v>
      </c>
      <c r="C90" s="13" t="s">
        <v>601</v>
      </c>
      <c r="D90" s="13">
        <v>1983</v>
      </c>
      <c r="E90" s="13"/>
      <c r="F90" s="11" t="s">
        <v>115</v>
      </c>
      <c r="G90" s="13">
        <v>12</v>
      </c>
      <c r="H90" s="13">
        <v>2</v>
      </c>
      <c r="I90" s="17">
        <v>5703.3</v>
      </c>
      <c r="J90" s="17">
        <v>5453.3</v>
      </c>
      <c r="K90" s="17">
        <v>5253.3</v>
      </c>
      <c r="L90" s="52">
        <v>215</v>
      </c>
      <c r="M90" s="52">
        <v>71</v>
      </c>
      <c r="N90" s="17">
        <f>' таблица№8виды ремонта (2026)'!E90</f>
        <v>13669250.4</v>
      </c>
      <c r="O90" s="201">
        <v>0</v>
      </c>
      <c r="P90" s="201">
        <v>0</v>
      </c>
      <c r="Q90" s="201">
        <v>0</v>
      </c>
      <c r="R90" s="17">
        <f t="shared" si="29"/>
        <v>13669250.4</v>
      </c>
      <c r="S90" s="67">
        <v>46387</v>
      </c>
      <c r="T90" s="244"/>
      <c r="U90" s="244"/>
      <c r="V90" s="244"/>
      <c r="W90" s="244"/>
      <c r="X90" s="244"/>
      <c r="Y90" s="244"/>
    </row>
    <row r="91" spans="1:25" s="243" customFormat="1" ht="33" customHeight="1" x14ac:dyDescent="0.25">
      <c r="A91" s="13">
        <f t="shared" si="27"/>
        <v>5</v>
      </c>
      <c r="B91" s="13" t="s">
        <v>144</v>
      </c>
      <c r="C91" s="13" t="s">
        <v>602</v>
      </c>
      <c r="D91" s="13">
        <v>1973</v>
      </c>
      <c r="E91" s="13"/>
      <c r="F91" s="11" t="s">
        <v>115</v>
      </c>
      <c r="G91" s="13">
        <v>9</v>
      </c>
      <c r="H91" s="13">
        <v>2</v>
      </c>
      <c r="I91" s="17">
        <v>3799.6</v>
      </c>
      <c r="J91" s="17">
        <v>3549.6</v>
      </c>
      <c r="K91" s="17">
        <v>3349.6</v>
      </c>
      <c r="L91" s="52">
        <v>194</v>
      </c>
      <c r="M91" s="52">
        <v>65</v>
      </c>
      <c r="N91" s="17">
        <f>' таблица№8виды ремонта (2026)'!E91</f>
        <v>6909625.2000000002</v>
      </c>
      <c r="O91" s="201">
        <v>0</v>
      </c>
      <c r="P91" s="201">
        <v>0</v>
      </c>
      <c r="Q91" s="201">
        <v>0</v>
      </c>
      <c r="R91" s="17">
        <f t="shared" si="29"/>
        <v>6909625.2000000002</v>
      </c>
      <c r="S91" s="67">
        <v>46387</v>
      </c>
      <c r="T91" s="244"/>
      <c r="U91" s="244"/>
      <c r="V91" s="244"/>
      <c r="W91" s="244"/>
      <c r="X91" s="244"/>
      <c r="Y91" s="244"/>
    </row>
    <row r="92" spans="1:25" s="243" customFormat="1" ht="33" customHeight="1" x14ac:dyDescent="0.25">
      <c r="A92" s="13">
        <f t="shared" si="27"/>
        <v>6</v>
      </c>
      <c r="B92" s="13" t="s">
        <v>144</v>
      </c>
      <c r="C92" s="13" t="s">
        <v>603</v>
      </c>
      <c r="D92" s="13">
        <v>1975</v>
      </c>
      <c r="E92" s="13"/>
      <c r="F92" s="11" t="s">
        <v>115</v>
      </c>
      <c r="G92" s="13">
        <v>9</v>
      </c>
      <c r="H92" s="13">
        <v>6</v>
      </c>
      <c r="I92" s="17">
        <v>11850.3</v>
      </c>
      <c r="J92" s="17">
        <v>9850.2999999999993</v>
      </c>
      <c r="K92" s="17">
        <v>9650.2999999999993</v>
      </c>
      <c r="L92" s="52">
        <v>631</v>
      </c>
      <c r="M92" s="52">
        <v>211</v>
      </c>
      <c r="N92" s="17">
        <f>' таблица№8виды ремонта (2026)'!E92</f>
        <v>20428875.600000001</v>
      </c>
      <c r="O92" s="201">
        <v>0</v>
      </c>
      <c r="P92" s="201">
        <v>0</v>
      </c>
      <c r="Q92" s="201">
        <v>0</v>
      </c>
      <c r="R92" s="17">
        <f t="shared" si="29"/>
        <v>20428875.600000001</v>
      </c>
      <c r="S92" s="67">
        <v>46387</v>
      </c>
      <c r="T92" s="244"/>
      <c r="U92" s="244"/>
      <c r="V92" s="244"/>
      <c r="W92" s="244"/>
      <c r="X92" s="244"/>
      <c r="Y92" s="244"/>
    </row>
    <row r="93" spans="1:25" s="243" customFormat="1" ht="33" customHeight="1" x14ac:dyDescent="0.25">
      <c r="A93" s="13">
        <f t="shared" si="27"/>
        <v>7</v>
      </c>
      <c r="B93" s="11" t="s">
        <v>146</v>
      </c>
      <c r="C93" s="13" t="s">
        <v>604</v>
      </c>
      <c r="D93" s="13">
        <v>1972</v>
      </c>
      <c r="E93" s="13"/>
      <c r="F93" s="13" t="s">
        <v>136</v>
      </c>
      <c r="G93" s="13">
        <v>9</v>
      </c>
      <c r="H93" s="13">
        <v>4</v>
      </c>
      <c r="I93" s="17">
        <v>3204.6</v>
      </c>
      <c r="J93" s="17">
        <v>2954.6</v>
      </c>
      <c r="K93" s="17">
        <v>2754.6</v>
      </c>
      <c r="L93" s="52">
        <v>470</v>
      </c>
      <c r="M93" s="52">
        <v>157</v>
      </c>
      <c r="N93" s="17">
        <f>' таблица№8виды ремонта (2026)'!E93</f>
        <v>13669250.4</v>
      </c>
      <c r="O93" s="201">
        <v>0</v>
      </c>
      <c r="P93" s="201">
        <v>0</v>
      </c>
      <c r="Q93" s="201">
        <v>0</v>
      </c>
      <c r="R93" s="17">
        <f t="shared" si="29"/>
        <v>13669250.4</v>
      </c>
      <c r="S93" s="67">
        <v>46387</v>
      </c>
      <c r="T93" s="244"/>
      <c r="U93" s="244"/>
      <c r="V93" s="244"/>
      <c r="W93" s="244"/>
      <c r="X93" s="244"/>
      <c r="Y93" s="244"/>
    </row>
    <row r="94" spans="1:25" s="243" customFormat="1" ht="33" customHeight="1" x14ac:dyDescent="0.25">
      <c r="A94" s="13">
        <f t="shared" si="27"/>
        <v>8</v>
      </c>
      <c r="B94" s="13" t="s">
        <v>149</v>
      </c>
      <c r="C94" s="13" t="s">
        <v>605</v>
      </c>
      <c r="D94" s="13" t="s">
        <v>606</v>
      </c>
      <c r="E94" s="13"/>
      <c r="F94" s="13" t="s">
        <v>136</v>
      </c>
      <c r="G94" s="13">
        <v>9</v>
      </c>
      <c r="H94" s="13">
        <v>4</v>
      </c>
      <c r="I94" s="17">
        <v>12472</v>
      </c>
      <c r="J94" s="17">
        <v>10472</v>
      </c>
      <c r="K94" s="17">
        <v>10172</v>
      </c>
      <c r="L94" s="52">
        <v>431</v>
      </c>
      <c r="M94" s="52">
        <v>144</v>
      </c>
      <c r="N94" s="17">
        <f>' таблица№8виды ремонта (2026)'!E94</f>
        <v>13669250.4</v>
      </c>
      <c r="O94" s="201">
        <v>0</v>
      </c>
      <c r="P94" s="201">
        <v>0</v>
      </c>
      <c r="Q94" s="201">
        <v>0</v>
      </c>
      <c r="R94" s="17">
        <f t="shared" si="29"/>
        <v>13669250.4</v>
      </c>
      <c r="S94" s="67">
        <v>46387</v>
      </c>
      <c r="T94" s="244"/>
      <c r="U94" s="244"/>
      <c r="V94" s="244"/>
      <c r="W94" s="244"/>
      <c r="X94" s="244"/>
      <c r="Y94" s="244"/>
    </row>
    <row r="95" spans="1:25" s="245" customFormat="1" ht="33" customHeight="1" x14ac:dyDescent="0.25">
      <c r="A95" s="13">
        <f t="shared" si="27"/>
        <v>9</v>
      </c>
      <c r="B95" s="13" t="s">
        <v>142</v>
      </c>
      <c r="C95" s="13" t="s">
        <v>607</v>
      </c>
      <c r="D95" s="13">
        <v>1972</v>
      </c>
      <c r="E95" s="13"/>
      <c r="F95" s="13" t="s">
        <v>136</v>
      </c>
      <c r="G95" s="13">
        <v>7</v>
      </c>
      <c r="H95" s="13">
        <v>3</v>
      </c>
      <c r="I95" s="17">
        <v>2752</v>
      </c>
      <c r="J95" s="17">
        <v>2502</v>
      </c>
      <c r="K95" s="17">
        <v>2302</v>
      </c>
      <c r="L95" s="30">
        <v>115</v>
      </c>
      <c r="M95" s="30">
        <v>38</v>
      </c>
      <c r="N95" s="17">
        <f>' таблица№8виды ремонта (2026)'!E95</f>
        <v>10289437.800000001</v>
      </c>
      <c r="O95" s="201">
        <v>0</v>
      </c>
      <c r="P95" s="201">
        <v>0</v>
      </c>
      <c r="Q95" s="201">
        <v>0</v>
      </c>
      <c r="R95" s="17">
        <f t="shared" si="29"/>
        <v>10289437.800000001</v>
      </c>
      <c r="S95" s="36">
        <v>46387</v>
      </c>
      <c r="T95" s="244"/>
      <c r="U95" s="244"/>
      <c r="V95" s="244"/>
      <c r="W95" s="244"/>
      <c r="X95" s="244"/>
      <c r="Y95" s="244"/>
    </row>
    <row r="96" spans="1:25" s="243" customFormat="1" ht="33" customHeight="1" x14ac:dyDescent="0.25">
      <c r="A96" s="13">
        <f t="shared" si="27"/>
        <v>10</v>
      </c>
      <c r="B96" s="13" t="s">
        <v>142</v>
      </c>
      <c r="C96" s="13" t="s">
        <v>608</v>
      </c>
      <c r="D96" s="13">
        <v>1973</v>
      </c>
      <c r="E96" s="13"/>
      <c r="F96" s="11" t="s">
        <v>115</v>
      </c>
      <c r="G96" s="13">
        <v>9</v>
      </c>
      <c r="H96" s="13">
        <v>2</v>
      </c>
      <c r="I96" s="17">
        <v>4434.3999999999996</v>
      </c>
      <c r="J96" s="17">
        <v>4184.3999999999996</v>
      </c>
      <c r="K96" s="17">
        <v>3984.3999999999996</v>
      </c>
      <c r="L96" s="52">
        <v>144</v>
      </c>
      <c r="M96" s="52">
        <v>48</v>
      </c>
      <c r="N96" s="17">
        <f>' таблица№8виды ремонта (2026)'!E96</f>
        <v>6909625.2000000002</v>
      </c>
      <c r="O96" s="201">
        <v>0</v>
      </c>
      <c r="P96" s="201">
        <v>0</v>
      </c>
      <c r="Q96" s="201">
        <v>0</v>
      </c>
      <c r="R96" s="17">
        <f t="shared" si="29"/>
        <v>6909625.2000000002</v>
      </c>
      <c r="S96" s="67">
        <v>46387</v>
      </c>
      <c r="T96" s="244"/>
      <c r="U96" s="244"/>
      <c r="V96" s="244"/>
      <c r="W96" s="244"/>
      <c r="X96" s="244"/>
      <c r="Y96" s="244"/>
    </row>
    <row r="97" spans="1:25" s="243" customFormat="1" ht="33" customHeight="1" x14ac:dyDescent="0.25">
      <c r="A97" s="13">
        <f t="shared" si="27"/>
        <v>11</v>
      </c>
      <c r="B97" s="13" t="s">
        <v>149</v>
      </c>
      <c r="C97" s="13" t="s">
        <v>609</v>
      </c>
      <c r="D97" s="13">
        <v>1979</v>
      </c>
      <c r="E97" s="13"/>
      <c r="F97" s="11" t="s">
        <v>115</v>
      </c>
      <c r="G97" s="13">
        <v>9</v>
      </c>
      <c r="H97" s="13">
        <v>4</v>
      </c>
      <c r="I97" s="17">
        <v>8998.4</v>
      </c>
      <c r="J97" s="17">
        <v>8748.4</v>
      </c>
      <c r="K97" s="17">
        <v>8548.4</v>
      </c>
      <c r="L97" s="52">
        <v>356</v>
      </c>
      <c r="M97" s="52">
        <v>119</v>
      </c>
      <c r="N97" s="17">
        <f>' таблица№8виды ремонта (2026)'!E97</f>
        <v>13669250.4</v>
      </c>
      <c r="O97" s="201">
        <v>0</v>
      </c>
      <c r="P97" s="201">
        <v>0</v>
      </c>
      <c r="Q97" s="201">
        <v>0</v>
      </c>
      <c r="R97" s="17">
        <f t="shared" si="29"/>
        <v>13669250.4</v>
      </c>
      <c r="S97" s="67">
        <v>46387</v>
      </c>
      <c r="T97" s="244"/>
      <c r="U97" s="244"/>
      <c r="V97" s="244"/>
      <c r="W97" s="244"/>
      <c r="X97" s="244"/>
      <c r="Y97" s="244"/>
    </row>
    <row r="98" spans="1:25" s="243" customFormat="1" ht="33" customHeight="1" x14ac:dyDescent="0.25">
      <c r="A98" s="13">
        <f t="shared" si="27"/>
        <v>12</v>
      </c>
      <c r="B98" s="13" t="s">
        <v>149</v>
      </c>
      <c r="C98" s="13" t="s">
        <v>610</v>
      </c>
      <c r="D98" s="13" t="s">
        <v>611</v>
      </c>
      <c r="E98" s="13"/>
      <c r="F98" s="13" t="s">
        <v>136</v>
      </c>
      <c r="G98" s="13">
        <v>9</v>
      </c>
      <c r="H98" s="13">
        <v>4</v>
      </c>
      <c r="I98" s="17">
        <v>10935.97</v>
      </c>
      <c r="J98" s="17">
        <v>8935.9699999999993</v>
      </c>
      <c r="K98" s="17">
        <v>8735.9699999999993</v>
      </c>
      <c r="L98" s="52">
        <v>376</v>
      </c>
      <c r="M98" s="52">
        <v>125</v>
      </c>
      <c r="N98" s="17">
        <f>' таблица№8виды ремонта (2026)'!E98</f>
        <v>6909625.2000000002</v>
      </c>
      <c r="O98" s="201">
        <v>0</v>
      </c>
      <c r="P98" s="201">
        <v>0</v>
      </c>
      <c r="Q98" s="201">
        <v>0</v>
      </c>
      <c r="R98" s="17">
        <f t="shared" si="29"/>
        <v>6909625.2000000002</v>
      </c>
      <c r="S98" s="67">
        <v>46387</v>
      </c>
      <c r="T98" s="244"/>
      <c r="U98" s="244"/>
      <c r="V98" s="244"/>
      <c r="W98" s="244"/>
      <c r="X98" s="244"/>
      <c r="Y98" s="244"/>
    </row>
    <row r="99" spans="1:25" s="243" customFormat="1" ht="33" customHeight="1" x14ac:dyDescent="0.25">
      <c r="A99" s="13">
        <f t="shared" si="27"/>
        <v>13</v>
      </c>
      <c r="B99" s="13" t="s">
        <v>142</v>
      </c>
      <c r="C99" s="13" t="s">
        <v>612</v>
      </c>
      <c r="D99" s="13">
        <v>1970</v>
      </c>
      <c r="E99" s="13"/>
      <c r="F99" s="13" t="s">
        <v>136</v>
      </c>
      <c r="G99" s="13">
        <v>10</v>
      </c>
      <c r="H99" s="13">
        <v>5</v>
      </c>
      <c r="I99" s="17">
        <v>8506.4</v>
      </c>
      <c r="J99" s="17">
        <v>8256.4</v>
      </c>
      <c r="K99" s="17">
        <v>8056.4</v>
      </c>
      <c r="L99" s="52">
        <v>250</v>
      </c>
      <c r="M99" s="52">
        <v>83</v>
      </c>
      <c r="N99" s="17">
        <f>' таблица№8виды ремонта (2026)'!E99</f>
        <v>17049063</v>
      </c>
      <c r="O99" s="201">
        <v>0</v>
      </c>
      <c r="P99" s="201">
        <v>0</v>
      </c>
      <c r="Q99" s="201">
        <v>0</v>
      </c>
      <c r="R99" s="17">
        <f t="shared" si="29"/>
        <v>17049063</v>
      </c>
      <c r="S99" s="67">
        <v>46387</v>
      </c>
      <c r="T99" s="244"/>
      <c r="U99" s="244"/>
      <c r="V99" s="244"/>
      <c r="W99" s="244"/>
      <c r="X99" s="244"/>
      <c r="Y99" s="244"/>
    </row>
    <row r="100" spans="1:25" s="243" customFormat="1" ht="33" customHeight="1" x14ac:dyDescent="0.25">
      <c r="A100" s="13">
        <f t="shared" si="27"/>
        <v>14</v>
      </c>
      <c r="B100" s="13" t="s">
        <v>142</v>
      </c>
      <c r="C100" s="13" t="s">
        <v>613</v>
      </c>
      <c r="D100" s="13">
        <v>1970</v>
      </c>
      <c r="E100" s="13"/>
      <c r="F100" s="13" t="s">
        <v>136</v>
      </c>
      <c r="G100" s="13">
        <v>9</v>
      </c>
      <c r="H100" s="13">
        <v>4</v>
      </c>
      <c r="I100" s="17">
        <v>6900.4</v>
      </c>
      <c r="J100" s="17">
        <v>6650.4</v>
      </c>
      <c r="K100" s="17">
        <v>6450.4</v>
      </c>
      <c r="L100" s="52">
        <v>217</v>
      </c>
      <c r="M100" s="52">
        <v>72</v>
      </c>
      <c r="N100" s="17">
        <f>' таблица№8виды ремонта (2026)'!E100</f>
        <v>13669250.4</v>
      </c>
      <c r="O100" s="201">
        <v>0</v>
      </c>
      <c r="P100" s="201">
        <v>0</v>
      </c>
      <c r="Q100" s="201">
        <v>0</v>
      </c>
      <c r="R100" s="17">
        <f t="shared" si="29"/>
        <v>13669250.4</v>
      </c>
      <c r="S100" s="67">
        <v>46387</v>
      </c>
      <c r="T100" s="244"/>
      <c r="U100" s="244"/>
      <c r="V100" s="244"/>
      <c r="W100" s="244"/>
      <c r="X100" s="244"/>
      <c r="Y100" s="244"/>
    </row>
    <row r="101" spans="1:25" s="243" customFormat="1" ht="33" customHeight="1" x14ac:dyDescent="0.25">
      <c r="A101" s="13">
        <f t="shared" ref="A101:A148" si="30">A100+1</f>
        <v>15</v>
      </c>
      <c r="B101" s="13" t="s">
        <v>149</v>
      </c>
      <c r="C101" s="13" t="s">
        <v>614</v>
      </c>
      <c r="D101" s="13">
        <v>1978</v>
      </c>
      <c r="E101" s="13"/>
      <c r="F101" s="11" t="s">
        <v>115</v>
      </c>
      <c r="G101" s="13">
        <v>9</v>
      </c>
      <c r="H101" s="13">
        <v>4</v>
      </c>
      <c r="I101" s="17">
        <v>11688.56</v>
      </c>
      <c r="J101" s="17">
        <v>9688.56</v>
      </c>
      <c r="K101" s="17">
        <v>9488.56</v>
      </c>
      <c r="L101" s="52">
        <v>516</v>
      </c>
      <c r="M101" s="52">
        <v>172</v>
      </c>
      <c r="N101" s="17">
        <f>' таблица№8виды ремонта (2026)'!E101</f>
        <v>13669250.4</v>
      </c>
      <c r="O101" s="201">
        <v>0</v>
      </c>
      <c r="P101" s="201">
        <v>0</v>
      </c>
      <c r="Q101" s="201">
        <v>0</v>
      </c>
      <c r="R101" s="17">
        <f t="shared" si="29"/>
        <v>13669250.4</v>
      </c>
      <c r="S101" s="67">
        <v>46387</v>
      </c>
      <c r="T101" s="244"/>
      <c r="U101" s="244"/>
      <c r="V101" s="244"/>
      <c r="W101" s="244"/>
      <c r="X101" s="244"/>
      <c r="Y101" s="244"/>
    </row>
    <row r="102" spans="1:25" s="243" customFormat="1" ht="33" customHeight="1" x14ac:dyDescent="0.25">
      <c r="A102" s="13">
        <f t="shared" si="30"/>
        <v>16</v>
      </c>
      <c r="B102" s="13" t="s">
        <v>149</v>
      </c>
      <c r="C102" s="13" t="s">
        <v>615</v>
      </c>
      <c r="D102" s="13">
        <v>1987</v>
      </c>
      <c r="E102" s="13"/>
      <c r="F102" s="11" t="s">
        <v>115</v>
      </c>
      <c r="G102" s="13">
        <v>9</v>
      </c>
      <c r="H102" s="13">
        <v>4</v>
      </c>
      <c r="I102" s="17">
        <v>8746.7099999999991</v>
      </c>
      <c r="J102" s="17">
        <v>8496.7099999999991</v>
      </c>
      <c r="K102" s="17">
        <v>8296.7099999999991</v>
      </c>
      <c r="L102" s="52">
        <v>373</v>
      </c>
      <c r="M102" s="52">
        <v>124</v>
      </c>
      <c r="N102" s="17">
        <f>' таблица№8виды ремонта (2026)'!E102</f>
        <v>13669250.4</v>
      </c>
      <c r="O102" s="201">
        <v>0</v>
      </c>
      <c r="P102" s="201">
        <v>0</v>
      </c>
      <c r="Q102" s="201">
        <v>0</v>
      </c>
      <c r="R102" s="17">
        <f t="shared" si="29"/>
        <v>13669250.4</v>
      </c>
      <c r="S102" s="67">
        <v>46387</v>
      </c>
      <c r="T102" s="244"/>
      <c r="U102" s="244"/>
      <c r="V102" s="244"/>
      <c r="W102" s="244"/>
      <c r="X102" s="244"/>
      <c r="Y102" s="244"/>
    </row>
    <row r="103" spans="1:25" s="243" customFormat="1" ht="33" customHeight="1" x14ac:dyDescent="0.25">
      <c r="A103" s="13">
        <f t="shared" si="30"/>
        <v>17</v>
      </c>
      <c r="B103" s="11" t="s">
        <v>146</v>
      </c>
      <c r="C103" s="13" t="s">
        <v>616</v>
      </c>
      <c r="D103" s="13">
        <v>1974</v>
      </c>
      <c r="E103" s="13"/>
      <c r="F103" s="13" t="s">
        <v>136</v>
      </c>
      <c r="G103" s="13">
        <v>9</v>
      </c>
      <c r="H103" s="13">
        <v>2</v>
      </c>
      <c r="I103" s="17">
        <v>5176.2</v>
      </c>
      <c r="J103" s="17">
        <v>4926.2</v>
      </c>
      <c r="K103" s="17">
        <v>4726.2</v>
      </c>
      <c r="L103" s="52">
        <v>116</v>
      </c>
      <c r="M103" s="52">
        <v>39</v>
      </c>
      <c r="N103" s="17">
        <f>' таблица№8виды ремонта (2026)'!E103</f>
        <v>6909625.2000000002</v>
      </c>
      <c r="O103" s="201">
        <v>0</v>
      </c>
      <c r="P103" s="201">
        <v>0</v>
      </c>
      <c r="Q103" s="201">
        <v>0</v>
      </c>
      <c r="R103" s="17">
        <f t="shared" si="29"/>
        <v>6909625.2000000002</v>
      </c>
      <c r="S103" s="67">
        <v>46387</v>
      </c>
      <c r="T103" s="244"/>
      <c r="U103" s="244"/>
      <c r="V103" s="244"/>
      <c r="W103" s="244"/>
      <c r="X103" s="244"/>
      <c r="Y103" s="244"/>
    </row>
    <row r="104" spans="1:25" s="243" customFormat="1" ht="33" customHeight="1" x14ac:dyDescent="0.25">
      <c r="A104" s="13">
        <f t="shared" si="30"/>
        <v>18</v>
      </c>
      <c r="B104" s="13" t="s">
        <v>142</v>
      </c>
      <c r="C104" s="13" t="s">
        <v>617</v>
      </c>
      <c r="D104" s="13">
        <v>1974</v>
      </c>
      <c r="E104" s="13"/>
      <c r="F104" s="11" t="s">
        <v>115</v>
      </c>
      <c r="G104" s="13">
        <v>9</v>
      </c>
      <c r="H104" s="13">
        <v>2</v>
      </c>
      <c r="I104" s="17">
        <v>4738.8999999999996</v>
      </c>
      <c r="J104" s="17">
        <v>4488.8999999999996</v>
      </c>
      <c r="K104" s="17">
        <v>4288.8999999999996</v>
      </c>
      <c r="L104" s="52">
        <v>171</v>
      </c>
      <c r="M104" s="52">
        <v>57</v>
      </c>
      <c r="N104" s="17">
        <f>' таблица№8виды ремонта (2026)'!E104</f>
        <v>6909625.2000000002</v>
      </c>
      <c r="O104" s="201">
        <v>0</v>
      </c>
      <c r="P104" s="201">
        <v>0</v>
      </c>
      <c r="Q104" s="201">
        <v>0</v>
      </c>
      <c r="R104" s="17">
        <f t="shared" si="29"/>
        <v>6909625.2000000002</v>
      </c>
      <c r="S104" s="67">
        <v>46387</v>
      </c>
      <c r="T104" s="244"/>
      <c r="U104" s="244"/>
      <c r="V104" s="244"/>
      <c r="W104" s="244"/>
      <c r="X104" s="244"/>
      <c r="Y104" s="244"/>
    </row>
    <row r="105" spans="1:25" s="243" customFormat="1" ht="33" customHeight="1" x14ac:dyDescent="0.25">
      <c r="A105" s="13">
        <f t="shared" si="30"/>
        <v>19</v>
      </c>
      <c r="B105" s="13" t="s">
        <v>134</v>
      </c>
      <c r="C105" s="11" t="s">
        <v>618</v>
      </c>
      <c r="D105" s="11">
        <v>2003</v>
      </c>
      <c r="E105" s="11"/>
      <c r="F105" s="13" t="s">
        <v>136</v>
      </c>
      <c r="G105" s="11">
        <v>4</v>
      </c>
      <c r="H105" s="11">
        <v>2</v>
      </c>
      <c r="I105" s="17">
        <v>1237.0999999999999</v>
      </c>
      <c r="J105" s="17">
        <v>987.09999999999991</v>
      </c>
      <c r="K105" s="44">
        <v>937.09999999999991</v>
      </c>
      <c r="L105" s="52">
        <v>53</v>
      </c>
      <c r="M105" s="52">
        <v>18</v>
      </c>
      <c r="N105" s="17">
        <f>' таблица№8виды ремонта (2026)'!E105</f>
        <v>5594052.9743999997</v>
      </c>
      <c r="O105" s="201">
        <v>0</v>
      </c>
      <c r="P105" s="201">
        <v>0</v>
      </c>
      <c r="Q105" s="201">
        <v>0</v>
      </c>
      <c r="R105" s="17">
        <f t="shared" si="29"/>
        <v>5594052.9743999997</v>
      </c>
      <c r="S105" s="67">
        <v>46387</v>
      </c>
      <c r="T105" s="244"/>
      <c r="U105" s="244"/>
      <c r="V105" s="244"/>
      <c r="W105" s="244"/>
      <c r="X105" s="244"/>
      <c r="Y105" s="244"/>
    </row>
    <row r="106" spans="1:25" s="243" customFormat="1" ht="33" customHeight="1" x14ac:dyDescent="0.25">
      <c r="A106" s="13">
        <f t="shared" si="30"/>
        <v>20</v>
      </c>
      <c r="B106" s="13" t="s">
        <v>139</v>
      </c>
      <c r="C106" s="11" t="s">
        <v>619</v>
      </c>
      <c r="D106" s="24">
        <v>1956</v>
      </c>
      <c r="E106" s="24"/>
      <c r="F106" s="13" t="s">
        <v>136</v>
      </c>
      <c r="G106" s="24">
        <v>5</v>
      </c>
      <c r="H106" s="24">
        <v>5</v>
      </c>
      <c r="I106" s="17">
        <v>4077.2</v>
      </c>
      <c r="J106" s="17">
        <v>3827.2</v>
      </c>
      <c r="K106" s="17">
        <v>3627.2</v>
      </c>
      <c r="L106" s="52">
        <v>135</v>
      </c>
      <c r="M106" s="52">
        <v>45</v>
      </c>
      <c r="N106" s="17">
        <f>' таблица№8виды ремонта (2026)'!E106</f>
        <v>1965927.6534</v>
      </c>
      <c r="O106" s="201">
        <v>0</v>
      </c>
      <c r="P106" s="201">
        <v>0</v>
      </c>
      <c r="Q106" s="201">
        <v>0</v>
      </c>
      <c r="R106" s="17">
        <f t="shared" si="29"/>
        <v>1965927.6534</v>
      </c>
      <c r="S106" s="67">
        <v>46387</v>
      </c>
      <c r="T106" s="244"/>
      <c r="U106" s="244"/>
      <c r="V106" s="244"/>
      <c r="W106" s="244"/>
      <c r="X106" s="244"/>
      <c r="Y106" s="244"/>
    </row>
    <row r="107" spans="1:25" s="243" customFormat="1" ht="33" customHeight="1" x14ac:dyDescent="0.25">
      <c r="A107" s="13">
        <f t="shared" si="30"/>
        <v>21</v>
      </c>
      <c r="B107" s="13" t="s">
        <v>149</v>
      </c>
      <c r="C107" s="11" t="s">
        <v>620</v>
      </c>
      <c r="D107" s="11">
        <v>1962</v>
      </c>
      <c r="E107" s="11"/>
      <c r="F107" s="13" t="s">
        <v>136</v>
      </c>
      <c r="G107" s="11">
        <v>5</v>
      </c>
      <c r="H107" s="11">
        <v>4</v>
      </c>
      <c r="I107" s="17">
        <v>3406.23</v>
      </c>
      <c r="J107" s="17">
        <v>3156.23</v>
      </c>
      <c r="K107" s="17">
        <v>2956.23</v>
      </c>
      <c r="L107" s="52">
        <v>104</v>
      </c>
      <c r="M107" s="52">
        <v>35</v>
      </c>
      <c r="N107" s="17">
        <f>' таблица№8виды ремонта (2026)'!E107</f>
        <v>977320.88879999996</v>
      </c>
      <c r="O107" s="201">
        <v>0</v>
      </c>
      <c r="P107" s="201">
        <v>0</v>
      </c>
      <c r="Q107" s="201">
        <v>0</v>
      </c>
      <c r="R107" s="17">
        <f t="shared" si="29"/>
        <v>977320.88879999996</v>
      </c>
      <c r="S107" s="67">
        <v>46387</v>
      </c>
      <c r="T107" s="244"/>
      <c r="U107" s="244"/>
      <c r="V107" s="244"/>
      <c r="W107" s="244"/>
      <c r="X107" s="244"/>
      <c r="Y107" s="244"/>
    </row>
    <row r="108" spans="1:25" s="243" customFormat="1" ht="33" customHeight="1" x14ac:dyDescent="0.25">
      <c r="A108" s="13">
        <f t="shared" si="30"/>
        <v>22</v>
      </c>
      <c r="B108" s="13" t="s">
        <v>149</v>
      </c>
      <c r="C108" s="11" t="s">
        <v>621</v>
      </c>
      <c r="D108" s="11">
        <v>1963</v>
      </c>
      <c r="E108" s="11"/>
      <c r="F108" s="13" t="s">
        <v>136</v>
      </c>
      <c r="G108" s="11">
        <v>5</v>
      </c>
      <c r="H108" s="11">
        <v>4</v>
      </c>
      <c r="I108" s="17">
        <v>3867.35</v>
      </c>
      <c r="J108" s="17">
        <v>3617.35</v>
      </c>
      <c r="K108" s="17">
        <v>3417.35</v>
      </c>
      <c r="L108" s="52">
        <v>99</v>
      </c>
      <c r="M108" s="52">
        <v>33</v>
      </c>
      <c r="N108" s="17">
        <f>' таблица№8виды ремонта (2026)'!E108</f>
        <v>977320.88879999996</v>
      </c>
      <c r="O108" s="201">
        <v>0</v>
      </c>
      <c r="P108" s="201">
        <v>0</v>
      </c>
      <c r="Q108" s="201">
        <v>0</v>
      </c>
      <c r="R108" s="17">
        <f t="shared" si="29"/>
        <v>977320.88879999996</v>
      </c>
      <c r="S108" s="67">
        <v>46387</v>
      </c>
      <c r="T108" s="244"/>
      <c r="U108" s="244"/>
      <c r="V108" s="244"/>
      <c r="W108" s="244"/>
      <c r="X108" s="244"/>
      <c r="Y108" s="244"/>
    </row>
    <row r="109" spans="1:25" s="243" customFormat="1" ht="33" customHeight="1" x14ac:dyDescent="0.25">
      <c r="A109" s="13">
        <f t="shared" si="30"/>
        <v>23</v>
      </c>
      <c r="B109" s="13" t="s">
        <v>149</v>
      </c>
      <c r="C109" s="11" t="s">
        <v>622</v>
      </c>
      <c r="D109" s="13">
        <v>1951</v>
      </c>
      <c r="E109" s="13"/>
      <c r="F109" s="13" t="s">
        <v>136</v>
      </c>
      <c r="G109" s="13">
        <v>5</v>
      </c>
      <c r="H109" s="13">
        <v>3</v>
      </c>
      <c r="I109" s="17">
        <v>2218</v>
      </c>
      <c r="J109" s="17">
        <v>1968</v>
      </c>
      <c r="K109" s="17">
        <v>1768</v>
      </c>
      <c r="L109" s="52">
        <v>84</v>
      </c>
      <c r="M109" s="52">
        <v>28</v>
      </c>
      <c r="N109" s="17">
        <f>' таблица№8виды ремонта (2026)'!E109</f>
        <v>6287059.5961999996</v>
      </c>
      <c r="O109" s="201">
        <v>0</v>
      </c>
      <c r="P109" s="201">
        <v>0</v>
      </c>
      <c r="Q109" s="201">
        <v>0</v>
      </c>
      <c r="R109" s="17">
        <f t="shared" si="29"/>
        <v>6287059.5961999996</v>
      </c>
      <c r="S109" s="67">
        <v>46387</v>
      </c>
      <c r="T109" s="244"/>
      <c r="U109" s="244"/>
      <c r="V109" s="244"/>
      <c r="W109" s="244"/>
      <c r="X109" s="244"/>
      <c r="Y109" s="244"/>
    </row>
    <row r="110" spans="1:25" s="243" customFormat="1" ht="33" customHeight="1" x14ac:dyDescent="0.25">
      <c r="A110" s="13">
        <f t="shared" si="30"/>
        <v>24</v>
      </c>
      <c r="B110" s="13" t="s">
        <v>149</v>
      </c>
      <c r="C110" s="11" t="s">
        <v>623</v>
      </c>
      <c r="D110" s="13">
        <v>1974</v>
      </c>
      <c r="E110" s="13"/>
      <c r="F110" s="13" t="s">
        <v>136</v>
      </c>
      <c r="G110" s="13">
        <v>9</v>
      </c>
      <c r="H110" s="13">
        <v>4</v>
      </c>
      <c r="I110" s="17">
        <v>10541.8</v>
      </c>
      <c r="J110" s="17">
        <v>8541.7999999999993</v>
      </c>
      <c r="K110" s="17">
        <v>8341.7999999999993</v>
      </c>
      <c r="L110" s="52">
        <v>299</v>
      </c>
      <c r="M110" s="52">
        <v>100</v>
      </c>
      <c r="N110" s="17">
        <f>' таблица№8виды ремонта (2026)'!E110</f>
        <v>1603262.4887400002</v>
      </c>
      <c r="O110" s="201">
        <v>0</v>
      </c>
      <c r="P110" s="201">
        <v>0</v>
      </c>
      <c r="Q110" s="201">
        <v>0</v>
      </c>
      <c r="R110" s="17">
        <f t="shared" si="29"/>
        <v>1603262.4887400002</v>
      </c>
      <c r="S110" s="67">
        <v>46387</v>
      </c>
      <c r="T110" s="244"/>
      <c r="U110" s="244"/>
      <c r="V110" s="244"/>
      <c r="W110" s="244"/>
      <c r="X110" s="244"/>
      <c r="Y110" s="244"/>
    </row>
    <row r="111" spans="1:25" s="243" customFormat="1" ht="33" customHeight="1" x14ac:dyDescent="0.25">
      <c r="A111" s="13">
        <f t="shared" si="30"/>
        <v>25</v>
      </c>
      <c r="B111" s="13" t="s">
        <v>142</v>
      </c>
      <c r="C111" s="11" t="s">
        <v>624</v>
      </c>
      <c r="D111" s="13">
        <v>1917</v>
      </c>
      <c r="E111" s="13"/>
      <c r="F111" s="13" t="s">
        <v>136</v>
      </c>
      <c r="G111" s="13">
        <v>2</v>
      </c>
      <c r="H111" s="13">
        <v>2</v>
      </c>
      <c r="I111" s="17">
        <v>623.64</v>
      </c>
      <c r="J111" s="44">
        <v>573.64</v>
      </c>
      <c r="K111" s="44">
        <v>523.64</v>
      </c>
      <c r="L111" s="52">
        <v>10</v>
      </c>
      <c r="M111" s="52">
        <v>8</v>
      </c>
      <c r="N111" s="17">
        <f>' таблица№8виды ремонта (2026)'!E111</f>
        <v>174048.0086</v>
      </c>
      <c r="O111" s="201">
        <v>0</v>
      </c>
      <c r="P111" s="201">
        <v>0</v>
      </c>
      <c r="Q111" s="201">
        <v>0</v>
      </c>
      <c r="R111" s="17">
        <f t="shared" si="29"/>
        <v>174048.0086</v>
      </c>
      <c r="S111" s="67">
        <v>46387</v>
      </c>
      <c r="T111" s="244"/>
      <c r="U111" s="244"/>
      <c r="V111" s="244"/>
      <c r="W111" s="244"/>
      <c r="X111" s="244"/>
      <c r="Y111" s="244"/>
    </row>
    <row r="112" spans="1:25" s="243" customFormat="1" ht="33" customHeight="1" x14ac:dyDescent="0.25">
      <c r="A112" s="13">
        <f t="shared" si="30"/>
        <v>26</v>
      </c>
      <c r="B112" s="13" t="s">
        <v>142</v>
      </c>
      <c r="C112" s="11" t="s">
        <v>625</v>
      </c>
      <c r="D112" s="13">
        <v>1955</v>
      </c>
      <c r="E112" s="13"/>
      <c r="F112" s="13" t="s">
        <v>136</v>
      </c>
      <c r="G112" s="246">
        <v>5</v>
      </c>
      <c r="H112" s="13">
        <v>4</v>
      </c>
      <c r="I112" s="17">
        <v>4622</v>
      </c>
      <c r="J112" s="17">
        <v>4372</v>
      </c>
      <c r="K112" s="17">
        <v>4172</v>
      </c>
      <c r="L112" s="52">
        <v>121</v>
      </c>
      <c r="M112" s="52">
        <v>40</v>
      </c>
      <c r="N112" s="17">
        <f>' таблица№8виды ремонта (2026)'!E112</f>
        <v>977320.88879999996</v>
      </c>
      <c r="O112" s="201">
        <v>0</v>
      </c>
      <c r="P112" s="201">
        <v>0</v>
      </c>
      <c r="Q112" s="201">
        <v>0</v>
      </c>
      <c r="R112" s="17">
        <f t="shared" si="29"/>
        <v>977320.88879999996</v>
      </c>
      <c r="S112" s="67">
        <v>46387</v>
      </c>
      <c r="T112" s="244"/>
      <c r="U112" s="244"/>
      <c r="V112" s="244"/>
      <c r="W112" s="244"/>
      <c r="X112" s="244"/>
      <c r="Y112" s="244"/>
    </row>
    <row r="113" spans="1:25" s="243" customFormat="1" ht="33" customHeight="1" x14ac:dyDescent="0.25">
      <c r="A113" s="13">
        <f t="shared" si="30"/>
        <v>27</v>
      </c>
      <c r="B113" s="13" t="s">
        <v>144</v>
      </c>
      <c r="C113" s="11" t="s">
        <v>626</v>
      </c>
      <c r="D113" s="13">
        <v>1973</v>
      </c>
      <c r="E113" s="13"/>
      <c r="F113" s="11" t="s">
        <v>115</v>
      </c>
      <c r="G113" s="13">
        <v>9</v>
      </c>
      <c r="H113" s="13">
        <v>1</v>
      </c>
      <c r="I113" s="17">
        <v>4344.1000000000004</v>
      </c>
      <c r="J113" s="17">
        <v>4094.1000000000004</v>
      </c>
      <c r="K113" s="17">
        <v>3894.1000000000004</v>
      </c>
      <c r="L113" s="52">
        <v>212</v>
      </c>
      <c r="M113" s="52">
        <v>71</v>
      </c>
      <c r="N113" s="17">
        <f>' таблица№8виды ремонта (2026)'!E113</f>
        <v>3529812.6</v>
      </c>
      <c r="O113" s="201">
        <v>0</v>
      </c>
      <c r="P113" s="201">
        <v>0</v>
      </c>
      <c r="Q113" s="201">
        <v>0</v>
      </c>
      <c r="R113" s="17">
        <f t="shared" si="29"/>
        <v>3529812.6</v>
      </c>
      <c r="S113" s="67">
        <v>46387</v>
      </c>
      <c r="T113" s="244"/>
      <c r="U113" s="244"/>
      <c r="V113" s="244"/>
      <c r="W113" s="244"/>
      <c r="X113" s="244"/>
      <c r="Y113" s="244"/>
    </row>
    <row r="114" spans="1:25" s="243" customFormat="1" ht="33" customHeight="1" x14ac:dyDescent="0.25">
      <c r="A114" s="13">
        <f t="shared" si="30"/>
        <v>28</v>
      </c>
      <c r="B114" s="11" t="s">
        <v>146</v>
      </c>
      <c r="C114" s="11" t="s">
        <v>627</v>
      </c>
      <c r="D114" s="13">
        <v>1992</v>
      </c>
      <c r="E114" s="13"/>
      <c r="F114" s="13" t="s">
        <v>136</v>
      </c>
      <c r="G114" s="13">
        <v>10</v>
      </c>
      <c r="H114" s="13">
        <v>2</v>
      </c>
      <c r="I114" s="17">
        <v>8060.91</v>
      </c>
      <c r="J114" s="17">
        <v>7810.91</v>
      </c>
      <c r="K114" s="17">
        <v>7610.91</v>
      </c>
      <c r="L114" s="26">
        <v>232</v>
      </c>
      <c r="M114" s="52">
        <v>78</v>
      </c>
      <c r="N114" s="17">
        <f>' таблица№8виды ремонта (2026)'!E114</f>
        <v>2983248.3487999998</v>
      </c>
      <c r="O114" s="201">
        <v>0</v>
      </c>
      <c r="P114" s="201">
        <v>0</v>
      </c>
      <c r="Q114" s="201">
        <v>0</v>
      </c>
      <c r="R114" s="17">
        <f t="shared" si="29"/>
        <v>2983248.3487999998</v>
      </c>
      <c r="S114" s="67">
        <v>46387</v>
      </c>
      <c r="T114" s="244"/>
      <c r="U114" s="244"/>
      <c r="V114" s="244"/>
      <c r="W114" s="244"/>
      <c r="X114" s="244"/>
      <c r="Y114" s="244"/>
    </row>
    <row r="115" spans="1:25" s="247" customFormat="1" ht="33" customHeight="1" x14ac:dyDescent="0.25">
      <c r="A115" s="13">
        <f t="shared" si="30"/>
        <v>29</v>
      </c>
      <c r="B115" s="13" t="s">
        <v>159</v>
      </c>
      <c r="C115" s="11" t="s">
        <v>628</v>
      </c>
      <c r="D115" s="13">
        <v>1950</v>
      </c>
      <c r="E115" s="13"/>
      <c r="F115" s="13" t="s">
        <v>136</v>
      </c>
      <c r="G115" s="13">
        <v>2</v>
      </c>
      <c r="H115" s="13">
        <v>2</v>
      </c>
      <c r="I115" s="17">
        <v>818</v>
      </c>
      <c r="J115" s="44">
        <v>768</v>
      </c>
      <c r="K115" s="44">
        <v>718</v>
      </c>
      <c r="L115" s="52">
        <v>33</v>
      </c>
      <c r="M115" s="52">
        <v>11</v>
      </c>
      <c r="N115" s="17">
        <f>' таблица№8виды ремонта (2026)'!E115</f>
        <v>397745.3333</v>
      </c>
      <c r="O115" s="201">
        <v>0</v>
      </c>
      <c r="P115" s="201">
        <v>0</v>
      </c>
      <c r="Q115" s="201">
        <v>0</v>
      </c>
      <c r="R115" s="17">
        <f t="shared" si="29"/>
        <v>397745.3333</v>
      </c>
      <c r="S115" s="67">
        <v>46387</v>
      </c>
      <c r="T115" s="244"/>
      <c r="U115" s="244"/>
      <c r="V115" s="244"/>
      <c r="W115" s="244"/>
      <c r="X115" s="244"/>
      <c r="Y115" s="244"/>
    </row>
    <row r="116" spans="1:25" s="243" customFormat="1" ht="33" customHeight="1" x14ac:dyDescent="0.25">
      <c r="A116" s="13">
        <f t="shared" si="30"/>
        <v>30</v>
      </c>
      <c r="B116" s="13" t="s">
        <v>149</v>
      </c>
      <c r="C116" s="11" t="s">
        <v>629</v>
      </c>
      <c r="D116" s="13">
        <v>1975</v>
      </c>
      <c r="E116" s="13"/>
      <c r="F116" s="11" t="s">
        <v>115</v>
      </c>
      <c r="G116" s="13">
        <v>9</v>
      </c>
      <c r="H116" s="13">
        <v>8</v>
      </c>
      <c r="I116" s="17">
        <v>16161</v>
      </c>
      <c r="J116" s="17">
        <v>14161</v>
      </c>
      <c r="K116" s="17">
        <v>13861</v>
      </c>
      <c r="L116" s="52">
        <v>537</v>
      </c>
      <c r="M116" s="52">
        <v>179</v>
      </c>
      <c r="N116" s="17">
        <f>' таблица№8виды ремонта (2026)'!E116</f>
        <v>1672811.5554</v>
      </c>
      <c r="O116" s="201">
        <v>0</v>
      </c>
      <c r="P116" s="201">
        <v>0</v>
      </c>
      <c r="Q116" s="201">
        <v>0</v>
      </c>
      <c r="R116" s="17">
        <f t="shared" si="29"/>
        <v>1672811.5554</v>
      </c>
      <c r="S116" s="67">
        <v>46387</v>
      </c>
      <c r="T116" s="244"/>
      <c r="U116" s="244"/>
      <c r="V116" s="244"/>
      <c r="W116" s="244"/>
      <c r="X116" s="244"/>
      <c r="Y116" s="244"/>
    </row>
    <row r="117" spans="1:25" s="243" customFormat="1" ht="33" customHeight="1" x14ac:dyDescent="0.25">
      <c r="A117" s="13">
        <f t="shared" si="30"/>
        <v>31</v>
      </c>
      <c r="B117" s="13" t="s">
        <v>149</v>
      </c>
      <c r="C117" s="11" t="s">
        <v>630</v>
      </c>
      <c r="D117" s="13">
        <v>1967</v>
      </c>
      <c r="E117" s="13"/>
      <c r="F117" s="13" t="s">
        <v>136</v>
      </c>
      <c r="G117" s="13">
        <v>5</v>
      </c>
      <c r="H117" s="13">
        <v>3</v>
      </c>
      <c r="I117" s="17">
        <v>2399.4</v>
      </c>
      <c r="J117" s="17">
        <v>2149.4</v>
      </c>
      <c r="K117" s="17">
        <v>1949.4</v>
      </c>
      <c r="L117" s="52">
        <v>73</v>
      </c>
      <c r="M117" s="52">
        <v>24</v>
      </c>
      <c r="N117" s="17">
        <f>' таблица№8виды ремонта (2026)'!E117</f>
        <v>745490.6666</v>
      </c>
      <c r="O117" s="201">
        <v>0</v>
      </c>
      <c r="P117" s="201">
        <v>0</v>
      </c>
      <c r="Q117" s="201">
        <v>0</v>
      </c>
      <c r="R117" s="17">
        <f t="shared" si="29"/>
        <v>745490.6666</v>
      </c>
      <c r="S117" s="67">
        <v>46387</v>
      </c>
      <c r="T117" s="244"/>
      <c r="U117" s="244"/>
      <c r="V117" s="244"/>
      <c r="W117" s="244"/>
      <c r="X117" s="244"/>
      <c r="Y117" s="244"/>
    </row>
    <row r="118" spans="1:25" s="243" customFormat="1" ht="33" customHeight="1" x14ac:dyDescent="0.25">
      <c r="A118" s="13">
        <f t="shared" si="30"/>
        <v>32</v>
      </c>
      <c r="B118" s="13" t="s">
        <v>159</v>
      </c>
      <c r="C118" s="11" t="s">
        <v>631</v>
      </c>
      <c r="D118" s="13">
        <v>1970</v>
      </c>
      <c r="E118" s="13"/>
      <c r="F118" s="13" t="s">
        <v>136</v>
      </c>
      <c r="G118" s="13">
        <v>9</v>
      </c>
      <c r="H118" s="13">
        <v>6</v>
      </c>
      <c r="I118" s="17">
        <v>19289.29</v>
      </c>
      <c r="J118" s="17">
        <v>17289.29</v>
      </c>
      <c r="K118" s="17">
        <v>16989.29</v>
      </c>
      <c r="L118" s="52">
        <v>650</v>
      </c>
      <c r="M118" s="52">
        <v>217</v>
      </c>
      <c r="N118" s="17">
        <f>' таблица№8виды ремонта (2026)'!E118</f>
        <v>5338364.7240000004</v>
      </c>
      <c r="O118" s="201">
        <v>0</v>
      </c>
      <c r="P118" s="201">
        <v>0</v>
      </c>
      <c r="Q118" s="201">
        <v>0</v>
      </c>
      <c r="R118" s="17">
        <f t="shared" si="29"/>
        <v>5338364.7240000004</v>
      </c>
      <c r="S118" s="67">
        <v>46387</v>
      </c>
      <c r="T118" s="244"/>
      <c r="U118" s="244"/>
      <c r="V118" s="244"/>
      <c r="W118" s="244"/>
      <c r="X118" s="244"/>
      <c r="Y118" s="244"/>
    </row>
    <row r="119" spans="1:25" s="243" customFormat="1" ht="33" customHeight="1" x14ac:dyDescent="0.25">
      <c r="A119" s="13">
        <f t="shared" si="30"/>
        <v>33</v>
      </c>
      <c r="B119" s="13" t="s">
        <v>139</v>
      </c>
      <c r="C119" s="11" t="s">
        <v>632</v>
      </c>
      <c r="D119" s="24">
        <v>1917</v>
      </c>
      <c r="E119" s="24"/>
      <c r="F119" s="13" t="s">
        <v>136</v>
      </c>
      <c r="G119" s="24">
        <v>3</v>
      </c>
      <c r="H119" s="24">
        <v>3</v>
      </c>
      <c r="I119" s="17">
        <v>1380.4</v>
      </c>
      <c r="J119" s="17">
        <v>1130.4000000000001</v>
      </c>
      <c r="K119" s="17">
        <v>930.40000000000009</v>
      </c>
      <c r="L119" s="52">
        <v>14</v>
      </c>
      <c r="M119" s="52">
        <v>8</v>
      </c>
      <c r="N119" s="17">
        <f>' таблица№8виды ремонта (2026)'!E119</f>
        <v>861405.77769999998</v>
      </c>
      <c r="O119" s="201">
        <v>0</v>
      </c>
      <c r="P119" s="201">
        <v>0</v>
      </c>
      <c r="Q119" s="201">
        <v>0</v>
      </c>
      <c r="R119" s="17">
        <f t="shared" si="29"/>
        <v>861405.77769999998</v>
      </c>
      <c r="S119" s="67">
        <v>46387</v>
      </c>
      <c r="T119" s="244"/>
      <c r="U119" s="244"/>
      <c r="V119" s="244"/>
      <c r="W119" s="244"/>
      <c r="X119" s="244"/>
      <c r="Y119" s="244"/>
    </row>
    <row r="120" spans="1:25" s="243" customFormat="1" ht="33" customHeight="1" x14ac:dyDescent="0.25">
      <c r="A120" s="13">
        <f t="shared" si="30"/>
        <v>34</v>
      </c>
      <c r="B120" s="13" t="s">
        <v>139</v>
      </c>
      <c r="C120" s="11" t="s">
        <v>633</v>
      </c>
      <c r="D120" s="24">
        <v>1997</v>
      </c>
      <c r="E120" s="24"/>
      <c r="F120" s="13" t="s">
        <v>136</v>
      </c>
      <c r="G120" s="24">
        <v>5</v>
      </c>
      <c r="H120" s="24">
        <v>2</v>
      </c>
      <c r="I120" s="17">
        <v>2925.3</v>
      </c>
      <c r="J120" s="17">
        <v>2675.3</v>
      </c>
      <c r="K120" s="17">
        <v>2475.3000000000002</v>
      </c>
      <c r="L120" s="52">
        <v>30</v>
      </c>
      <c r="M120" s="52">
        <v>10</v>
      </c>
      <c r="N120" s="17">
        <f>' таблица№8виды ремонта (2026)'!E120</f>
        <v>5594052.9743999997</v>
      </c>
      <c r="O120" s="201">
        <v>0</v>
      </c>
      <c r="P120" s="201">
        <v>0</v>
      </c>
      <c r="Q120" s="201">
        <v>0</v>
      </c>
      <c r="R120" s="17">
        <f t="shared" si="29"/>
        <v>5594052.9743999997</v>
      </c>
      <c r="S120" s="67">
        <v>46387</v>
      </c>
      <c r="T120" s="244"/>
      <c r="U120" s="244"/>
      <c r="V120" s="244"/>
      <c r="W120" s="244"/>
      <c r="X120" s="244"/>
      <c r="Y120" s="244"/>
    </row>
    <row r="121" spans="1:25" s="243" customFormat="1" ht="33" customHeight="1" x14ac:dyDescent="0.25">
      <c r="A121" s="13">
        <f t="shared" si="30"/>
        <v>35</v>
      </c>
      <c r="B121" s="11" t="s">
        <v>146</v>
      </c>
      <c r="C121" s="11" t="s">
        <v>634</v>
      </c>
      <c r="D121" s="13">
        <v>1967</v>
      </c>
      <c r="E121" s="13"/>
      <c r="F121" s="13" t="s">
        <v>136</v>
      </c>
      <c r="G121" s="13">
        <v>5</v>
      </c>
      <c r="H121" s="13">
        <v>4</v>
      </c>
      <c r="I121" s="17">
        <v>3302.7</v>
      </c>
      <c r="J121" s="17">
        <v>3052.7</v>
      </c>
      <c r="K121" s="17">
        <v>2852.7</v>
      </c>
      <c r="L121" s="26">
        <v>118</v>
      </c>
      <c r="M121" s="52">
        <v>39</v>
      </c>
      <c r="N121" s="17">
        <f>' таблица№8виды ремонта (2026)'!E121</f>
        <v>620353.8456</v>
      </c>
      <c r="O121" s="201">
        <v>0</v>
      </c>
      <c r="P121" s="201">
        <v>0</v>
      </c>
      <c r="Q121" s="201">
        <v>0</v>
      </c>
      <c r="R121" s="17">
        <f t="shared" si="29"/>
        <v>620353.8456</v>
      </c>
      <c r="S121" s="67">
        <v>46387</v>
      </c>
      <c r="T121" s="244"/>
      <c r="U121" s="244"/>
      <c r="V121" s="244"/>
      <c r="W121" s="244"/>
      <c r="X121" s="244"/>
      <c r="Y121" s="244"/>
    </row>
    <row r="122" spans="1:25" s="243" customFormat="1" ht="33" customHeight="1" x14ac:dyDescent="0.25">
      <c r="A122" s="13">
        <f t="shared" si="30"/>
        <v>36</v>
      </c>
      <c r="B122" s="13" t="s">
        <v>142</v>
      </c>
      <c r="C122" s="11" t="s">
        <v>635</v>
      </c>
      <c r="D122" s="13">
        <v>1964</v>
      </c>
      <c r="E122" s="13"/>
      <c r="F122" s="13" t="s">
        <v>136</v>
      </c>
      <c r="G122" s="13">
        <v>5</v>
      </c>
      <c r="H122" s="13">
        <v>3</v>
      </c>
      <c r="I122" s="17">
        <v>2577.75</v>
      </c>
      <c r="J122" s="17">
        <v>2327.75</v>
      </c>
      <c r="K122" s="17">
        <v>2127.75</v>
      </c>
      <c r="L122" s="52">
        <v>83</v>
      </c>
      <c r="M122" s="52">
        <v>28</v>
      </c>
      <c r="N122" s="17">
        <f>' таблица№8виды ремонта (2026)'!E122</f>
        <v>2704082.3650000002</v>
      </c>
      <c r="O122" s="201">
        <v>0</v>
      </c>
      <c r="P122" s="201">
        <v>0</v>
      </c>
      <c r="Q122" s="201">
        <v>0</v>
      </c>
      <c r="R122" s="17">
        <f t="shared" si="29"/>
        <v>2704082.3650000002</v>
      </c>
      <c r="S122" s="67">
        <v>46387</v>
      </c>
      <c r="T122" s="244"/>
      <c r="U122" s="244"/>
      <c r="V122" s="244"/>
      <c r="W122" s="244"/>
      <c r="X122" s="244"/>
      <c r="Y122" s="244"/>
    </row>
    <row r="123" spans="1:25" s="243" customFormat="1" ht="33" customHeight="1" x14ac:dyDescent="0.25">
      <c r="A123" s="13">
        <f t="shared" si="30"/>
        <v>37</v>
      </c>
      <c r="B123" s="13" t="s">
        <v>149</v>
      </c>
      <c r="C123" s="11" t="s">
        <v>636</v>
      </c>
      <c r="D123" s="13" t="s">
        <v>637</v>
      </c>
      <c r="E123" s="13"/>
      <c r="F123" s="13" t="s">
        <v>136</v>
      </c>
      <c r="G123" s="13">
        <v>9</v>
      </c>
      <c r="H123" s="13">
        <v>2</v>
      </c>
      <c r="I123" s="17">
        <v>6860.3</v>
      </c>
      <c r="J123" s="17">
        <v>6610.3</v>
      </c>
      <c r="K123" s="17">
        <v>6410.3</v>
      </c>
      <c r="L123" s="52">
        <v>211</v>
      </c>
      <c r="M123" s="52">
        <v>70</v>
      </c>
      <c r="N123" s="17">
        <f>' таблица№8виды ремонта (2026)'!E123</f>
        <v>6909625.2000000002</v>
      </c>
      <c r="O123" s="201">
        <v>0</v>
      </c>
      <c r="P123" s="201">
        <v>0</v>
      </c>
      <c r="Q123" s="201">
        <v>0</v>
      </c>
      <c r="R123" s="17">
        <f t="shared" si="29"/>
        <v>6909625.2000000002</v>
      </c>
      <c r="S123" s="67">
        <v>46387</v>
      </c>
      <c r="T123" s="244"/>
      <c r="U123" s="244"/>
      <c r="V123" s="244"/>
      <c r="W123" s="244"/>
      <c r="X123" s="244"/>
      <c r="Y123" s="244"/>
    </row>
    <row r="124" spans="1:25" s="243" customFormat="1" ht="33" customHeight="1" x14ac:dyDescent="0.25">
      <c r="A124" s="13">
        <f t="shared" si="30"/>
        <v>38</v>
      </c>
      <c r="B124" s="13" t="s">
        <v>159</v>
      </c>
      <c r="C124" s="11" t="s">
        <v>638</v>
      </c>
      <c r="D124" s="13">
        <v>1997</v>
      </c>
      <c r="E124" s="13"/>
      <c r="F124" s="13" t="s">
        <v>639</v>
      </c>
      <c r="G124" s="13">
        <v>17</v>
      </c>
      <c r="H124" s="13">
        <v>1</v>
      </c>
      <c r="I124" s="17">
        <v>6321.4</v>
      </c>
      <c r="J124" s="17">
        <v>6071.4</v>
      </c>
      <c r="K124" s="17">
        <v>5871.4</v>
      </c>
      <c r="L124" s="52">
        <v>216</v>
      </c>
      <c r="M124" s="52">
        <v>72</v>
      </c>
      <c r="N124" s="17">
        <f>' таблица№8виды ремонта (2026)'!E124</f>
        <v>6909625.2000000002</v>
      </c>
      <c r="O124" s="201">
        <v>0</v>
      </c>
      <c r="P124" s="201">
        <v>0</v>
      </c>
      <c r="Q124" s="201">
        <v>0</v>
      </c>
      <c r="R124" s="17">
        <f t="shared" si="29"/>
        <v>6909625.2000000002</v>
      </c>
      <c r="S124" s="67">
        <v>46387</v>
      </c>
      <c r="T124" s="244"/>
      <c r="U124" s="244"/>
      <c r="V124" s="244"/>
      <c r="W124" s="244"/>
      <c r="X124" s="244"/>
      <c r="Y124" s="244"/>
    </row>
    <row r="125" spans="1:25" s="243" customFormat="1" ht="33" customHeight="1" x14ac:dyDescent="0.25">
      <c r="A125" s="13">
        <f t="shared" si="30"/>
        <v>39</v>
      </c>
      <c r="B125" s="13" t="s">
        <v>139</v>
      </c>
      <c r="C125" s="11" t="s">
        <v>640</v>
      </c>
      <c r="D125" s="24">
        <v>1917</v>
      </c>
      <c r="E125" s="24"/>
      <c r="F125" s="13" t="s">
        <v>136</v>
      </c>
      <c r="G125" s="24">
        <v>2</v>
      </c>
      <c r="H125" s="24">
        <v>4</v>
      </c>
      <c r="I125" s="17">
        <v>672.55</v>
      </c>
      <c r="J125" s="44">
        <v>622.54999999999995</v>
      </c>
      <c r="K125" s="44">
        <v>572.54999999999995</v>
      </c>
      <c r="L125" s="52">
        <v>39</v>
      </c>
      <c r="M125" s="52">
        <v>13</v>
      </c>
      <c r="N125" s="17">
        <f>' таблица№8виды ремонта (2026)'!E125</f>
        <v>745490.6666</v>
      </c>
      <c r="O125" s="201">
        <v>0</v>
      </c>
      <c r="P125" s="201">
        <v>0</v>
      </c>
      <c r="Q125" s="201">
        <v>0</v>
      </c>
      <c r="R125" s="17">
        <f t="shared" si="29"/>
        <v>745490.6666</v>
      </c>
      <c r="S125" s="67">
        <v>46387</v>
      </c>
      <c r="T125" s="244"/>
      <c r="U125" s="244"/>
      <c r="V125" s="244"/>
      <c r="W125" s="244"/>
      <c r="X125" s="244"/>
      <c r="Y125" s="244"/>
    </row>
    <row r="126" spans="1:25" s="243" customFormat="1" ht="33" customHeight="1" x14ac:dyDescent="0.25">
      <c r="A126" s="13">
        <f t="shared" si="30"/>
        <v>40</v>
      </c>
      <c r="B126" s="13" t="s">
        <v>149</v>
      </c>
      <c r="C126" s="11" t="s">
        <v>641</v>
      </c>
      <c r="D126" s="13">
        <v>1965</v>
      </c>
      <c r="E126" s="13"/>
      <c r="F126" s="13" t="s">
        <v>136</v>
      </c>
      <c r="G126" s="13">
        <v>5</v>
      </c>
      <c r="H126" s="13">
        <v>3</v>
      </c>
      <c r="I126" s="17">
        <v>1549.6</v>
      </c>
      <c r="J126" s="17">
        <v>1299.5999999999999</v>
      </c>
      <c r="K126" s="17">
        <v>1099.5999999999999</v>
      </c>
      <c r="L126" s="52">
        <v>58</v>
      </c>
      <c r="M126" s="52">
        <v>19</v>
      </c>
      <c r="N126" s="17">
        <f>' таблица№8виды ремонта (2026)'!E126</f>
        <v>745490.6666</v>
      </c>
      <c r="O126" s="201">
        <v>0</v>
      </c>
      <c r="P126" s="201">
        <v>0</v>
      </c>
      <c r="Q126" s="201">
        <v>0</v>
      </c>
      <c r="R126" s="17">
        <f t="shared" si="29"/>
        <v>745490.6666</v>
      </c>
      <c r="S126" s="67">
        <v>46387</v>
      </c>
      <c r="T126" s="244"/>
      <c r="U126" s="244"/>
      <c r="V126" s="244"/>
      <c r="W126" s="244"/>
      <c r="X126" s="244"/>
      <c r="Y126" s="244"/>
    </row>
    <row r="127" spans="1:25" s="243" customFormat="1" ht="33" customHeight="1" x14ac:dyDescent="0.25">
      <c r="A127" s="13">
        <f t="shared" si="30"/>
        <v>41</v>
      </c>
      <c r="B127" s="13" t="s">
        <v>149</v>
      </c>
      <c r="C127" s="11" t="s">
        <v>642</v>
      </c>
      <c r="D127" s="13">
        <v>1977</v>
      </c>
      <c r="E127" s="13"/>
      <c r="F127" s="13" t="s">
        <v>136</v>
      </c>
      <c r="G127" s="13">
        <v>5</v>
      </c>
      <c r="H127" s="13">
        <v>3</v>
      </c>
      <c r="I127" s="17">
        <v>3813.01</v>
      </c>
      <c r="J127" s="17">
        <v>3563.01</v>
      </c>
      <c r="K127" s="17">
        <v>3363.01</v>
      </c>
      <c r="L127" s="52">
        <v>99</v>
      </c>
      <c r="M127" s="52">
        <v>33</v>
      </c>
      <c r="N127" s="17">
        <f>' таблица№8виды ремонта (2026)'!E127</f>
        <v>5940556.2852999996</v>
      </c>
      <c r="O127" s="201">
        <v>0</v>
      </c>
      <c r="P127" s="201">
        <v>0</v>
      </c>
      <c r="Q127" s="201">
        <v>0</v>
      </c>
      <c r="R127" s="17">
        <f t="shared" si="29"/>
        <v>5940556.2852999996</v>
      </c>
      <c r="S127" s="67">
        <v>46387</v>
      </c>
      <c r="T127" s="244"/>
      <c r="U127" s="244"/>
      <c r="V127" s="244"/>
      <c r="W127" s="244"/>
      <c r="X127" s="244"/>
      <c r="Y127" s="244"/>
    </row>
    <row r="128" spans="1:25" s="243" customFormat="1" ht="33" customHeight="1" x14ac:dyDescent="0.25">
      <c r="A128" s="13">
        <f t="shared" si="30"/>
        <v>42</v>
      </c>
      <c r="B128" s="11" t="s">
        <v>146</v>
      </c>
      <c r="C128" s="11" t="s">
        <v>643</v>
      </c>
      <c r="D128" s="13">
        <v>1953</v>
      </c>
      <c r="E128" s="13"/>
      <c r="F128" s="13" t="s">
        <v>136</v>
      </c>
      <c r="G128" s="13">
        <v>5</v>
      </c>
      <c r="H128" s="13">
        <v>2</v>
      </c>
      <c r="I128" s="17">
        <v>2297.1</v>
      </c>
      <c r="J128" s="17">
        <v>2047.1</v>
      </c>
      <c r="K128" s="17">
        <v>1847.1</v>
      </c>
      <c r="L128" s="26">
        <v>70</v>
      </c>
      <c r="M128" s="52">
        <v>23</v>
      </c>
      <c r="N128" s="17">
        <f>' таблица№8виды ремонта (2026)'!E128</f>
        <v>513660.44439999998</v>
      </c>
      <c r="O128" s="201">
        <v>0</v>
      </c>
      <c r="P128" s="201">
        <v>0</v>
      </c>
      <c r="Q128" s="201">
        <v>0</v>
      </c>
      <c r="R128" s="17">
        <f t="shared" si="29"/>
        <v>513660.44439999998</v>
      </c>
      <c r="S128" s="67">
        <v>46387</v>
      </c>
      <c r="T128" s="244"/>
      <c r="U128" s="244"/>
      <c r="V128" s="244"/>
      <c r="W128" s="244"/>
      <c r="X128" s="244"/>
      <c r="Y128" s="244"/>
    </row>
    <row r="129" spans="1:25" s="243" customFormat="1" ht="33" customHeight="1" x14ac:dyDescent="0.25">
      <c r="A129" s="13">
        <f t="shared" si="30"/>
        <v>43</v>
      </c>
      <c r="B129" s="13" t="s">
        <v>149</v>
      </c>
      <c r="C129" s="11" t="s">
        <v>644</v>
      </c>
      <c r="D129" s="13">
        <v>1968</v>
      </c>
      <c r="E129" s="13"/>
      <c r="F129" s="13" t="s">
        <v>136</v>
      </c>
      <c r="G129" s="13">
        <v>5</v>
      </c>
      <c r="H129" s="13">
        <v>8</v>
      </c>
      <c r="I129" s="17">
        <v>5383.4</v>
      </c>
      <c r="J129" s="17">
        <v>5133.3999999999996</v>
      </c>
      <c r="K129" s="17">
        <v>4933.3999999999996</v>
      </c>
      <c r="L129" s="52">
        <v>193</v>
      </c>
      <c r="M129" s="52">
        <v>64</v>
      </c>
      <c r="N129" s="17">
        <f>' таблица№8виды ремонта (2026)'!E129</f>
        <v>1672811.5554</v>
      </c>
      <c r="O129" s="201">
        <v>0</v>
      </c>
      <c r="P129" s="201">
        <v>0</v>
      </c>
      <c r="Q129" s="201">
        <v>0</v>
      </c>
      <c r="R129" s="17">
        <f t="shared" si="29"/>
        <v>1672811.5554</v>
      </c>
      <c r="S129" s="67">
        <v>46387</v>
      </c>
      <c r="T129" s="244"/>
      <c r="U129" s="244"/>
      <c r="V129" s="244"/>
      <c r="W129" s="244"/>
      <c r="X129" s="244"/>
      <c r="Y129" s="244"/>
    </row>
    <row r="130" spans="1:25" s="243" customFormat="1" ht="33" customHeight="1" x14ac:dyDescent="0.25">
      <c r="A130" s="13">
        <f t="shared" si="30"/>
        <v>44</v>
      </c>
      <c r="B130" s="13" t="s">
        <v>142</v>
      </c>
      <c r="C130" s="11" t="s">
        <v>645</v>
      </c>
      <c r="D130" s="13">
        <v>1957</v>
      </c>
      <c r="E130" s="13"/>
      <c r="F130" s="13" t="s">
        <v>136</v>
      </c>
      <c r="G130" s="13">
        <v>2</v>
      </c>
      <c r="H130" s="13">
        <v>1</v>
      </c>
      <c r="I130" s="17">
        <v>535.67999999999995</v>
      </c>
      <c r="J130" s="44">
        <v>485.67999999999995</v>
      </c>
      <c r="K130" s="44">
        <v>435.67999999999995</v>
      </c>
      <c r="L130" s="52">
        <v>14</v>
      </c>
      <c r="M130" s="52">
        <v>8</v>
      </c>
      <c r="N130" s="17">
        <f>' таблица№8виды ремонта (2026)'!E130</f>
        <v>235464.17775999999</v>
      </c>
      <c r="O130" s="201">
        <v>0</v>
      </c>
      <c r="P130" s="201">
        <v>0</v>
      </c>
      <c r="Q130" s="201">
        <v>0</v>
      </c>
      <c r="R130" s="17">
        <f t="shared" si="29"/>
        <v>235464.17775999999</v>
      </c>
      <c r="S130" s="67">
        <v>46387</v>
      </c>
      <c r="T130" s="244"/>
      <c r="U130" s="244"/>
      <c r="V130" s="244"/>
      <c r="W130" s="244"/>
      <c r="X130" s="244"/>
      <c r="Y130" s="244"/>
    </row>
    <row r="131" spans="1:25" s="243" customFormat="1" ht="33" customHeight="1" x14ac:dyDescent="0.25">
      <c r="A131" s="13">
        <f t="shared" si="30"/>
        <v>45</v>
      </c>
      <c r="B131" s="13" t="s">
        <v>142</v>
      </c>
      <c r="C131" s="11" t="s">
        <v>646</v>
      </c>
      <c r="D131" s="13">
        <v>1917</v>
      </c>
      <c r="E131" s="13"/>
      <c r="F131" s="13" t="s">
        <v>136</v>
      </c>
      <c r="G131" s="13">
        <v>2</v>
      </c>
      <c r="H131" s="13">
        <v>1</v>
      </c>
      <c r="I131" s="17">
        <v>562.29999999999995</v>
      </c>
      <c r="J131" s="44">
        <v>512.29999999999995</v>
      </c>
      <c r="K131" s="44">
        <v>462.29999999999995</v>
      </c>
      <c r="L131" s="52">
        <v>19</v>
      </c>
      <c r="M131" s="52">
        <v>8</v>
      </c>
      <c r="N131" s="17">
        <f>' таблица№8виды ремонта (2026)'!E131</f>
        <v>235464.17775999999</v>
      </c>
      <c r="O131" s="201">
        <v>0</v>
      </c>
      <c r="P131" s="201">
        <v>0</v>
      </c>
      <c r="Q131" s="201">
        <v>0</v>
      </c>
      <c r="R131" s="17">
        <f t="shared" si="29"/>
        <v>235464.17775999999</v>
      </c>
      <c r="S131" s="67">
        <v>46387</v>
      </c>
      <c r="T131" s="244"/>
      <c r="U131" s="244"/>
      <c r="V131" s="244"/>
      <c r="W131" s="244"/>
      <c r="X131" s="244"/>
      <c r="Y131" s="244"/>
    </row>
    <row r="132" spans="1:25" s="243" customFormat="1" ht="33" customHeight="1" x14ac:dyDescent="0.25">
      <c r="A132" s="13">
        <f t="shared" si="30"/>
        <v>46</v>
      </c>
      <c r="B132" s="11" t="s">
        <v>146</v>
      </c>
      <c r="C132" s="11" t="s">
        <v>647</v>
      </c>
      <c r="D132" s="13">
        <v>1917</v>
      </c>
      <c r="E132" s="13"/>
      <c r="F132" s="13" t="s">
        <v>136</v>
      </c>
      <c r="G132" s="13">
        <v>4</v>
      </c>
      <c r="H132" s="13">
        <v>2</v>
      </c>
      <c r="I132" s="17">
        <v>1310.8</v>
      </c>
      <c r="J132" s="17">
        <v>1060.8</v>
      </c>
      <c r="K132" s="17">
        <v>860.8</v>
      </c>
      <c r="L132" s="26">
        <v>26</v>
      </c>
      <c r="M132" s="52">
        <v>9</v>
      </c>
      <c r="N132" s="17">
        <f>' таблица№8виды ремонта (2026)'!E132</f>
        <v>513660.44439999998</v>
      </c>
      <c r="O132" s="201">
        <v>0</v>
      </c>
      <c r="P132" s="201">
        <v>0</v>
      </c>
      <c r="Q132" s="201">
        <v>0</v>
      </c>
      <c r="R132" s="17">
        <f t="shared" si="29"/>
        <v>513660.44439999998</v>
      </c>
      <c r="S132" s="67">
        <v>46387</v>
      </c>
      <c r="T132" s="244"/>
      <c r="U132" s="244"/>
      <c r="V132" s="244"/>
      <c r="W132" s="244"/>
      <c r="X132" s="244"/>
      <c r="Y132" s="244"/>
    </row>
    <row r="133" spans="1:25" s="243" customFormat="1" ht="33" customHeight="1" x14ac:dyDescent="0.25">
      <c r="A133" s="13">
        <f t="shared" si="30"/>
        <v>47</v>
      </c>
      <c r="B133" s="11" t="s">
        <v>146</v>
      </c>
      <c r="C133" s="11" t="s">
        <v>648</v>
      </c>
      <c r="D133" s="11">
        <v>1966</v>
      </c>
      <c r="E133" s="11"/>
      <c r="F133" s="13" t="s">
        <v>136</v>
      </c>
      <c r="G133" s="40">
        <v>5</v>
      </c>
      <c r="H133" s="40">
        <v>3</v>
      </c>
      <c r="I133" s="44">
        <v>3105</v>
      </c>
      <c r="J133" s="17">
        <v>2855</v>
      </c>
      <c r="K133" s="17">
        <v>2655</v>
      </c>
      <c r="L133" s="35">
        <v>86</v>
      </c>
      <c r="M133" s="52">
        <v>29</v>
      </c>
      <c r="N133" s="17">
        <f>' таблица№8виды ремонта (2026)'!E133</f>
        <v>2704082.3650000002</v>
      </c>
      <c r="O133" s="201">
        <v>0</v>
      </c>
      <c r="P133" s="201">
        <v>0</v>
      </c>
      <c r="Q133" s="201">
        <v>0</v>
      </c>
      <c r="R133" s="17">
        <f t="shared" si="29"/>
        <v>2704082.3650000002</v>
      </c>
      <c r="S133" s="67">
        <v>46387</v>
      </c>
      <c r="T133" s="244"/>
      <c r="U133" s="244"/>
      <c r="V133" s="244"/>
      <c r="W133" s="244"/>
      <c r="X133" s="244"/>
      <c r="Y133" s="244"/>
    </row>
    <row r="134" spans="1:25" s="243" customFormat="1" ht="33" customHeight="1" x14ac:dyDescent="0.25">
      <c r="A134" s="13">
        <f t="shared" si="30"/>
        <v>48</v>
      </c>
      <c r="B134" s="13" t="s">
        <v>149</v>
      </c>
      <c r="C134" s="11" t="s">
        <v>649</v>
      </c>
      <c r="D134" s="13">
        <v>1907</v>
      </c>
      <c r="E134" s="13"/>
      <c r="F134" s="13" t="s">
        <v>165</v>
      </c>
      <c r="G134" s="13">
        <v>2</v>
      </c>
      <c r="H134" s="13">
        <v>1</v>
      </c>
      <c r="I134" s="17">
        <v>309.33</v>
      </c>
      <c r="J134" s="44">
        <v>259.33</v>
      </c>
      <c r="K134" s="44">
        <v>209.32999999999998</v>
      </c>
      <c r="L134" s="52">
        <v>22</v>
      </c>
      <c r="M134" s="52">
        <v>8</v>
      </c>
      <c r="N134" s="17">
        <f>' таблица№8виды ремонта (2026)'!E134</f>
        <v>384702.58463999996</v>
      </c>
      <c r="O134" s="201">
        <v>0</v>
      </c>
      <c r="P134" s="201">
        <v>0</v>
      </c>
      <c r="Q134" s="201">
        <v>0</v>
      </c>
      <c r="R134" s="17">
        <f t="shared" si="29"/>
        <v>384702.58463999996</v>
      </c>
      <c r="S134" s="67">
        <v>46387</v>
      </c>
      <c r="T134" s="244"/>
      <c r="U134" s="244"/>
      <c r="V134" s="244"/>
      <c r="W134" s="244"/>
      <c r="X134" s="244"/>
      <c r="Y134" s="244"/>
    </row>
    <row r="135" spans="1:25" s="243" customFormat="1" ht="33" customHeight="1" x14ac:dyDescent="0.25">
      <c r="A135" s="13">
        <f t="shared" si="30"/>
        <v>49</v>
      </c>
      <c r="B135" s="13" t="s">
        <v>149</v>
      </c>
      <c r="C135" s="11" t="s">
        <v>650</v>
      </c>
      <c r="D135" s="13">
        <v>1912</v>
      </c>
      <c r="E135" s="13"/>
      <c r="F135" s="13" t="s">
        <v>165</v>
      </c>
      <c r="G135" s="13">
        <v>2</v>
      </c>
      <c r="H135" s="13">
        <v>1</v>
      </c>
      <c r="I135" s="17">
        <v>447.55</v>
      </c>
      <c r="J135" s="44">
        <v>397.55</v>
      </c>
      <c r="K135" s="44">
        <v>347.55</v>
      </c>
      <c r="L135" s="52">
        <v>28</v>
      </c>
      <c r="M135" s="52">
        <v>10</v>
      </c>
      <c r="N135" s="17">
        <f>' таблица№8виды ремонта (2026)'!E135</f>
        <v>384702.58463999996</v>
      </c>
      <c r="O135" s="201">
        <v>0</v>
      </c>
      <c r="P135" s="201">
        <v>0</v>
      </c>
      <c r="Q135" s="201">
        <v>0</v>
      </c>
      <c r="R135" s="17">
        <f t="shared" si="29"/>
        <v>384702.58463999996</v>
      </c>
      <c r="S135" s="67">
        <v>46387</v>
      </c>
      <c r="T135" s="244"/>
      <c r="U135" s="244"/>
      <c r="V135" s="244"/>
      <c r="W135" s="244"/>
      <c r="X135" s="244"/>
      <c r="Y135" s="244"/>
    </row>
    <row r="136" spans="1:25" s="243" customFormat="1" ht="33" customHeight="1" x14ac:dyDescent="0.25">
      <c r="A136" s="13">
        <f t="shared" si="30"/>
        <v>50</v>
      </c>
      <c r="B136" s="13" t="s">
        <v>142</v>
      </c>
      <c r="C136" s="11" t="s">
        <v>651</v>
      </c>
      <c r="D136" s="13">
        <v>1917</v>
      </c>
      <c r="E136" s="13"/>
      <c r="F136" s="13" t="s">
        <v>165</v>
      </c>
      <c r="G136" s="13">
        <v>2</v>
      </c>
      <c r="H136" s="13">
        <v>1</v>
      </c>
      <c r="I136" s="17">
        <v>329.1</v>
      </c>
      <c r="J136" s="44">
        <v>279.10000000000002</v>
      </c>
      <c r="K136" s="44">
        <v>229.10000000000002</v>
      </c>
      <c r="L136" s="52">
        <v>11</v>
      </c>
      <c r="M136" s="52">
        <v>8</v>
      </c>
      <c r="N136" s="17">
        <f>' таблица№8виды ремонта (2026)'!E136</f>
        <v>384702.58463999996</v>
      </c>
      <c r="O136" s="201">
        <v>0</v>
      </c>
      <c r="P136" s="201">
        <v>0</v>
      </c>
      <c r="Q136" s="201">
        <v>0</v>
      </c>
      <c r="R136" s="17">
        <f t="shared" si="29"/>
        <v>384702.58463999996</v>
      </c>
      <c r="S136" s="67">
        <v>46387</v>
      </c>
      <c r="T136" s="244"/>
      <c r="U136" s="244"/>
      <c r="V136" s="244"/>
      <c r="W136" s="244"/>
      <c r="X136" s="244"/>
      <c r="Y136" s="244"/>
    </row>
    <row r="137" spans="1:25" s="243" customFormat="1" ht="33" customHeight="1" x14ac:dyDescent="0.25">
      <c r="A137" s="13">
        <f t="shared" si="30"/>
        <v>51</v>
      </c>
      <c r="B137" s="13" t="s">
        <v>149</v>
      </c>
      <c r="C137" s="11" t="s">
        <v>652</v>
      </c>
      <c r="D137" s="13">
        <v>1917</v>
      </c>
      <c r="E137" s="13"/>
      <c r="F137" s="13" t="s">
        <v>165</v>
      </c>
      <c r="G137" s="13">
        <v>2</v>
      </c>
      <c r="H137" s="13">
        <v>1</v>
      </c>
      <c r="I137" s="17">
        <v>235.28</v>
      </c>
      <c r="J137" s="44">
        <v>185.28</v>
      </c>
      <c r="K137" s="44">
        <v>135.28</v>
      </c>
      <c r="L137" s="52">
        <v>13</v>
      </c>
      <c r="M137" s="52">
        <v>8</v>
      </c>
      <c r="N137" s="17">
        <f>' таблица№8виды ремонта (2026)'!E137</f>
        <v>149238.40688000002</v>
      </c>
      <c r="O137" s="201">
        <v>0</v>
      </c>
      <c r="P137" s="201">
        <v>0</v>
      </c>
      <c r="Q137" s="201">
        <v>0</v>
      </c>
      <c r="R137" s="17">
        <f t="shared" si="29"/>
        <v>149238.40688000002</v>
      </c>
      <c r="S137" s="67">
        <v>46387</v>
      </c>
      <c r="T137" s="244"/>
      <c r="U137" s="244"/>
      <c r="V137" s="244"/>
      <c r="W137" s="244"/>
      <c r="X137" s="244"/>
      <c r="Y137" s="244"/>
    </row>
    <row r="138" spans="1:25" s="243" customFormat="1" ht="33" customHeight="1" x14ac:dyDescent="0.25">
      <c r="A138" s="13">
        <f t="shared" si="30"/>
        <v>52</v>
      </c>
      <c r="B138" s="13" t="s">
        <v>149</v>
      </c>
      <c r="C138" s="11" t="s">
        <v>653</v>
      </c>
      <c r="D138" s="13">
        <v>1969</v>
      </c>
      <c r="E138" s="13"/>
      <c r="F138" s="13" t="s">
        <v>136</v>
      </c>
      <c r="G138" s="13">
        <v>5</v>
      </c>
      <c r="H138" s="13">
        <v>2</v>
      </c>
      <c r="I138" s="17">
        <v>1738.55</v>
      </c>
      <c r="J138" s="17">
        <v>1488.55</v>
      </c>
      <c r="K138" s="17">
        <v>1288.55</v>
      </c>
      <c r="L138" s="52">
        <v>50</v>
      </c>
      <c r="M138" s="52">
        <v>17</v>
      </c>
      <c r="N138" s="17">
        <f>' таблица№8виды ремонта (2026)'!E138</f>
        <v>513660.44439999998</v>
      </c>
      <c r="O138" s="201">
        <v>0</v>
      </c>
      <c r="P138" s="201">
        <v>0</v>
      </c>
      <c r="Q138" s="201">
        <v>0</v>
      </c>
      <c r="R138" s="17">
        <f t="shared" si="29"/>
        <v>513660.44439999998</v>
      </c>
      <c r="S138" s="67">
        <v>46387</v>
      </c>
      <c r="T138" s="244"/>
      <c r="U138" s="244"/>
      <c r="V138" s="244"/>
      <c r="W138" s="244"/>
      <c r="X138" s="244"/>
      <c r="Y138" s="244"/>
    </row>
    <row r="139" spans="1:25" s="243" customFormat="1" ht="33" customHeight="1" x14ac:dyDescent="0.25">
      <c r="A139" s="13">
        <f t="shared" si="30"/>
        <v>53</v>
      </c>
      <c r="B139" s="13" t="s">
        <v>149</v>
      </c>
      <c r="C139" s="11" t="s">
        <v>654</v>
      </c>
      <c r="D139" s="13">
        <v>1917</v>
      </c>
      <c r="E139" s="13"/>
      <c r="F139" s="13" t="s">
        <v>165</v>
      </c>
      <c r="G139" s="13">
        <v>2</v>
      </c>
      <c r="H139" s="13">
        <v>1</v>
      </c>
      <c r="I139" s="17">
        <v>580.79999999999995</v>
      </c>
      <c r="J139" s="44">
        <v>530.79999999999995</v>
      </c>
      <c r="K139" s="44">
        <v>480.79999999999995</v>
      </c>
      <c r="L139" s="52">
        <v>14</v>
      </c>
      <c r="M139" s="52">
        <v>8</v>
      </c>
      <c r="N139" s="17">
        <f>' таблица№8виды ремонта (2026)'!E139</f>
        <v>235464.17775999999</v>
      </c>
      <c r="O139" s="201">
        <v>0</v>
      </c>
      <c r="P139" s="201">
        <v>0</v>
      </c>
      <c r="Q139" s="201">
        <v>0</v>
      </c>
      <c r="R139" s="17">
        <f t="shared" si="29"/>
        <v>235464.17775999999</v>
      </c>
      <c r="S139" s="67">
        <v>46387</v>
      </c>
      <c r="T139" s="244"/>
      <c r="U139" s="244"/>
      <c r="V139" s="244"/>
      <c r="W139" s="244"/>
      <c r="X139" s="244"/>
      <c r="Y139" s="244"/>
    </row>
    <row r="140" spans="1:25" s="243" customFormat="1" ht="33" customHeight="1" x14ac:dyDescent="0.25">
      <c r="A140" s="13">
        <f t="shared" si="30"/>
        <v>54</v>
      </c>
      <c r="B140" s="13" t="s">
        <v>159</v>
      </c>
      <c r="C140" s="11" t="s">
        <v>655</v>
      </c>
      <c r="D140" s="13">
        <v>2011</v>
      </c>
      <c r="E140" s="13"/>
      <c r="F140" s="13" t="s">
        <v>136</v>
      </c>
      <c r="G140" s="13">
        <v>10</v>
      </c>
      <c r="H140" s="13">
        <v>4</v>
      </c>
      <c r="I140" s="17">
        <v>11840.9</v>
      </c>
      <c r="J140" s="17">
        <v>9840.9</v>
      </c>
      <c r="K140" s="17">
        <v>9640.9</v>
      </c>
      <c r="L140" s="52">
        <v>142</v>
      </c>
      <c r="M140" s="52">
        <v>47</v>
      </c>
      <c r="N140" s="17">
        <f>' таблица№8виды ремонта (2026)'!E140</f>
        <v>7950275.4885200001</v>
      </c>
      <c r="O140" s="201">
        <v>0</v>
      </c>
      <c r="P140" s="201">
        <v>0</v>
      </c>
      <c r="Q140" s="201">
        <v>0</v>
      </c>
      <c r="R140" s="17">
        <f t="shared" si="29"/>
        <v>7950275.4885200001</v>
      </c>
      <c r="S140" s="67">
        <v>46387</v>
      </c>
      <c r="T140" s="244"/>
      <c r="U140" s="244"/>
      <c r="V140" s="244"/>
      <c r="W140" s="244"/>
      <c r="X140" s="244"/>
      <c r="Y140" s="244"/>
    </row>
    <row r="141" spans="1:25" s="243" customFormat="1" ht="33" customHeight="1" x14ac:dyDescent="0.25">
      <c r="A141" s="13">
        <f t="shared" si="30"/>
        <v>55</v>
      </c>
      <c r="B141" s="13" t="s">
        <v>149</v>
      </c>
      <c r="C141" s="11" t="s">
        <v>656</v>
      </c>
      <c r="D141" s="13">
        <v>1956</v>
      </c>
      <c r="E141" s="13"/>
      <c r="F141" s="13" t="s">
        <v>136</v>
      </c>
      <c r="G141" s="13">
        <v>2</v>
      </c>
      <c r="H141" s="13">
        <v>1</v>
      </c>
      <c r="I141" s="17">
        <v>408.92</v>
      </c>
      <c r="J141" s="44">
        <v>358.92</v>
      </c>
      <c r="K141" s="44">
        <v>308.92</v>
      </c>
      <c r="L141" s="52">
        <v>20</v>
      </c>
      <c r="M141" s="52">
        <v>8</v>
      </c>
      <c r="N141" s="17">
        <f>' таблица№8виды ремонта (2026)'!E141</f>
        <v>2129019.8654</v>
      </c>
      <c r="O141" s="201">
        <v>0</v>
      </c>
      <c r="P141" s="201">
        <v>0</v>
      </c>
      <c r="Q141" s="201">
        <v>0</v>
      </c>
      <c r="R141" s="17">
        <f t="shared" si="29"/>
        <v>2129019.8654</v>
      </c>
      <c r="S141" s="67">
        <v>46387</v>
      </c>
      <c r="T141" s="244"/>
      <c r="U141" s="244"/>
      <c r="V141" s="244"/>
      <c r="W141" s="244"/>
      <c r="X141" s="244"/>
      <c r="Y141" s="244"/>
    </row>
    <row r="142" spans="1:25" s="243" customFormat="1" ht="33" customHeight="1" x14ac:dyDescent="0.25">
      <c r="A142" s="13">
        <f t="shared" si="30"/>
        <v>56</v>
      </c>
      <c r="B142" s="13" t="s">
        <v>139</v>
      </c>
      <c r="C142" s="11" t="s">
        <v>657</v>
      </c>
      <c r="D142" s="24">
        <v>1941</v>
      </c>
      <c r="E142" s="24"/>
      <c r="F142" s="13" t="s">
        <v>136</v>
      </c>
      <c r="G142" s="24">
        <v>6</v>
      </c>
      <c r="H142" s="24">
        <v>5</v>
      </c>
      <c r="I142" s="17">
        <v>6293.2</v>
      </c>
      <c r="J142" s="17">
        <v>6043.2</v>
      </c>
      <c r="K142" s="17">
        <v>5843.2</v>
      </c>
      <c r="L142" s="52">
        <v>123</v>
      </c>
      <c r="M142" s="52">
        <v>41</v>
      </c>
      <c r="N142" s="17">
        <f>' таблица№8виды ремонта (2026)'!E142</f>
        <v>2121578.5951200002</v>
      </c>
      <c r="O142" s="201">
        <v>0</v>
      </c>
      <c r="P142" s="201">
        <v>0</v>
      </c>
      <c r="Q142" s="201">
        <v>0</v>
      </c>
      <c r="R142" s="17">
        <f t="shared" si="29"/>
        <v>2121578.5951200002</v>
      </c>
      <c r="S142" s="67">
        <v>46387</v>
      </c>
      <c r="T142" s="244"/>
      <c r="U142" s="244"/>
      <c r="V142" s="244"/>
      <c r="W142" s="244"/>
      <c r="X142" s="244"/>
      <c r="Y142" s="244"/>
    </row>
    <row r="143" spans="1:25" s="243" customFormat="1" ht="33" customHeight="1" x14ac:dyDescent="0.25">
      <c r="A143" s="13">
        <f t="shared" si="30"/>
        <v>57</v>
      </c>
      <c r="B143" s="13" t="s">
        <v>144</v>
      </c>
      <c r="C143" s="11" t="s">
        <v>658</v>
      </c>
      <c r="D143" s="13">
        <v>1968</v>
      </c>
      <c r="E143" s="13"/>
      <c r="F143" s="13" t="s">
        <v>136</v>
      </c>
      <c r="G143" s="13">
        <v>5</v>
      </c>
      <c r="H143" s="13">
        <v>4</v>
      </c>
      <c r="I143" s="17">
        <v>3874.2</v>
      </c>
      <c r="J143" s="17">
        <v>3624.2</v>
      </c>
      <c r="K143" s="17">
        <v>3424.2</v>
      </c>
      <c r="L143" s="52">
        <v>112</v>
      </c>
      <c r="M143" s="52">
        <v>37</v>
      </c>
      <c r="N143" s="17">
        <f>' таблица№8виды ремонта (2026)'!E143</f>
        <v>977320.88879999996</v>
      </c>
      <c r="O143" s="201">
        <v>0</v>
      </c>
      <c r="P143" s="201">
        <v>0</v>
      </c>
      <c r="Q143" s="201">
        <v>0</v>
      </c>
      <c r="R143" s="17">
        <f t="shared" si="29"/>
        <v>977320.88879999996</v>
      </c>
      <c r="S143" s="67">
        <v>46387</v>
      </c>
      <c r="T143" s="244"/>
      <c r="U143" s="244"/>
      <c r="V143" s="244"/>
      <c r="W143" s="244"/>
      <c r="X143" s="244"/>
      <c r="Y143" s="244"/>
    </row>
    <row r="144" spans="1:25" s="243" customFormat="1" ht="33" customHeight="1" x14ac:dyDescent="0.25">
      <c r="A144" s="13">
        <f t="shared" si="30"/>
        <v>58</v>
      </c>
      <c r="B144" s="11" t="s">
        <v>146</v>
      </c>
      <c r="C144" s="11" t="s">
        <v>659</v>
      </c>
      <c r="D144" s="33">
        <v>1969</v>
      </c>
      <c r="E144" s="33"/>
      <c r="F144" s="11" t="s">
        <v>115</v>
      </c>
      <c r="G144" s="40">
        <v>6</v>
      </c>
      <c r="H144" s="40">
        <v>2</v>
      </c>
      <c r="I144" s="44">
        <v>1947.98</v>
      </c>
      <c r="J144" s="17">
        <v>1697.98</v>
      </c>
      <c r="K144" s="17">
        <v>1497.98</v>
      </c>
      <c r="L144" s="35">
        <v>80</v>
      </c>
      <c r="M144" s="52">
        <v>27</v>
      </c>
      <c r="N144" s="17">
        <f>' таблица№8виды ремонта (2026)'!E144</f>
        <v>3765715.3110000002</v>
      </c>
      <c r="O144" s="201">
        <v>0</v>
      </c>
      <c r="P144" s="201">
        <v>0</v>
      </c>
      <c r="Q144" s="201">
        <v>0</v>
      </c>
      <c r="R144" s="17">
        <f t="shared" si="29"/>
        <v>3765715.3110000002</v>
      </c>
      <c r="S144" s="67">
        <v>46387</v>
      </c>
      <c r="T144" s="244"/>
      <c r="U144" s="244"/>
      <c r="V144" s="244"/>
      <c r="W144" s="244"/>
      <c r="X144" s="244"/>
      <c r="Y144" s="244"/>
    </row>
    <row r="145" spans="1:25" s="243" customFormat="1" ht="33" customHeight="1" x14ac:dyDescent="0.25">
      <c r="A145" s="13">
        <f t="shared" si="30"/>
        <v>59</v>
      </c>
      <c r="B145" s="11" t="s">
        <v>146</v>
      </c>
      <c r="C145" s="11" t="s">
        <v>660</v>
      </c>
      <c r="D145" s="13">
        <v>1997</v>
      </c>
      <c r="E145" s="13"/>
      <c r="F145" s="13" t="s">
        <v>136</v>
      </c>
      <c r="G145" s="13">
        <v>10</v>
      </c>
      <c r="H145" s="13">
        <v>5</v>
      </c>
      <c r="I145" s="17">
        <v>7227</v>
      </c>
      <c r="J145" s="17">
        <v>6977</v>
      </c>
      <c r="K145" s="17">
        <v>6777</v>
      </c>
      <c r="L145" s="52">
        <v>232</v>
      </c>
      <c r="M145" s="52">
        <v>77</v>
      </c>
      <c r="N145" s="17">
        <f>' таблица№8виды ремонта (2026)'!E145</f>
        <v>17049063</v>
      </c>
      <c r="O145" s="201">
        <v>0</v>
      </c>
      <c r="P145" s="201">
        <v>0</v>
      </c>
      <c r="Q145" s="201">
        <v>0</v>
      </c>
      <c r="R145" s="17">
        <f t="shared" si="29"/>
        <v>17049063</v>
      </c>
      <c r="S145" s="67">
        <v>46387</v>
      </c>
      <c r="T145" s="244"/>
      <c r="U145" s="244"/>
      <c r="V145" s="244"/>
      <c r="W145" s="244"/>
      <c r="X145" s="244"/>
      <c r="Y145" s="244"/>
    </row>
    <row r="146" spans="1:25" s="243" customFormat="1" ht="33" customHeight="1" x14ac:dyDescent="0.25">
      <c r="A146" s="13">
        <f t="shared" si="30"/>
        <v>60</v>
      </c>
      <c r="B146" s="13" t="s">
        <v>149</v>
      </c>
      <c r="C146" s="11" t="s">
        <v>661</v>
      </c>
      <c r="D146" s="13">
        <v>2011</v>
      </c>
      <c r="E146" s="13"/>
      <c r="F146" s="13" t="s">
        <v>136</v>
      </c>
      <c r="G146" s="13">
        <v>10</v>
      </c>
      <c r="H146" s="13">
        <v>6</v>
      </c>
      <c r="I146" s="17">
        <v>25147.200000000001</v>
      </c>
      <c r="J146" s="17">
        <v>23147.200000000001</v>
      </c>
      <c r="K146" s="17">
        <v>22847.200000000001</v>
      </c>
      <c r="L146" s="52">
        <v>118</v>
      </c>
      <c r="M146" s="52">
        <v>39</v>
      </c>
      <c r="N146" s="17">
        <f>' таблица№8виды ремонта (2026)'!E146</f>
        <v>19454185.410399999</v>
      </c>
      <c r="O146" s="201">
        <v>0</v>
      </c>
      <c r="P146" s="201">
        <v>0</v>
      </c>
      <c r="Q146" s="201">
        <v>0</v>
      </c>
      <c r="R146" s="17">
        <f t="shared" si="29"/>
        <v>19454185.410399999</v>
      </c>
      <c r="S146" s="67">
        <v>46387</v>
      </c>
      <c r="T146" s="244"/>
      <c r="U146" s="244"/>
      <c r="V146" s="244"/>
      <c r="W146" s="244"/>
      <c r="X146" s="244"/>
      <c r="Y146" s="244"/>
    </row>
    <row r="147" spans="1:25" s="243" customFormat="1" ht="33" customHeight="1" x14ac:dyDescent="0.25">
      <c r="A147" s="13">
        <f t="shared" si="30"/>
        <v>61</v>
      </c>
      <c r="B147" s="13" t="s">
        <v>149</v>
      </c>
      <c r="C147" s="11" t="s">
        <v>662</v>
      </c>
      <c r="D147" s="13">
        <v>1962</v>
      </c>
      <c r="E147" s="13"/>
      <c r="F147" s="13" t="s">
        <v>136</v>
      </c>
      <c r="G147" s="13">
        <v>5</v>
      </c>
      <c r="H147" s="13">
        <v>2</v>
      </c>
      <c r="I147" s="17">
        <v>2259.5</v>
      </c>
      <c r="J147" s="17">
        <v>2009.5</v>
      </c>
      <c r="K147" s="17">
        <v>1809.5</v>
      </c>
      <c r="L147" s="52">
        <v>88</v>
      </c>
      <c r="M147" s="52">
        <v>29</v>
      </c>
      <c r="N147" s="17">
        <f>' таблица№8виды ремонта (2026)'!E147</f>
        <v>5594052.9743999997</v>
      </c>
      <c r="O147" s="201">
        <v>0</v>
      </c>
      <c r="P147" s="201">
        <v>0</v>
      </c>
      <c r="Q147" s="201">
        <v>0</v>
      </c>
      <c r="R147" s="17">
        <f t="shared" si="29"/>
        <v>5594052.9743999997</v>
      </c>
      <c r="S147" s="67">
        <v>46387</v>
      </c>
      <c r="T147" s="244"/>
      <c r="U147" s="244"/>
      <c r="V147" s="244"/>
      <c r="W147" s="244"/>
      <c r="X147" s="244"/>
      <c r="Y147" s="244"/>
    </row>
    <row r="148" spans="1:25" s="243" customFormat="1" ht="33" customHeight="1" x14ac:dyDescent="0.25">
      <c r="A148" s="13">
        <f t="shared" si="30"/>
        <v>62</v>
      </c>
      <c r="B148" s="13" t="s">
        <v>142</v>
      </c>
      <c r="C148" s="11" t="s">
        <v>203</v>
      </c>
      <c r="D148" s="13">
        <v>1973</v>
      </c>
      <c r="E148" s="13"/>
      <c r="F148" s="13" t="s">
        <v>136</v>
      </c>
      <c r="G148" s="13">
        <v>9</v>
      </c>
      <c r="H148" s="13">
        <v>1</v>
      </c>
      <c r="I148" s="17">
        <v>3372.5</v>
      </c>
      <c r="J148" s="17">
        <v>3122.5</v>
      </c>
      <c r="K148" s="17">
        <v>2922.5</v>
      </c>
      <c r="L148" s="52">
        <v>124</v>
      </c>
      <c r="M148" s="52">
        <v>41</v>
      </c>
      <c r="N148" s="17">
        <f>' таблица№8виды ремонта (2026)'!E148</f>
        <v>3429812.6</v>
      </c>
      <c r="O148" s="201">
        <v>0</v>
      </c>
      <c r="P148" s="201">
        <v>0</v>
      </c>
      <c r="Q148" s="201">
        <v>0</v>
      </c>
      <c r="R148" s="17">
        <f>N148</f>
        <v>3429812.6</v>
      </c>
      <c r="S148" s="67">
        <v>46387</v>
      </c>
      <c r="T148" s="244"/>
      <c r="U148" s="244"/>
      <c r="V148" s="244"/>
      <c r="W148" s="244"/>
      <c r="X148" s="244"/>
      <c r="Y148" s="244"/>
    </row>
    <row r="149" spans="1:25" ht="33" customHeight="1" x14ac:dyDescent="0.25">
      <c r="A149" s="386" t="s">
        <v>663</v>
      </c>
      <c r="B149" s="386"/>
      <c r="C149" s="386"/>
      <c r="D149" s="195" t="s">
        <v>31</v>
      </c>
      <c r="E149" s="195" t="s">
        <v>31</v>
      </c>
      <c r="F149" s="195" t="s">
        <v>31</v>
      </c>
      <c r="G149" s="195" t="s">
        <v>31</v>
      </c>
      <c r="H149" s="195" t="s">
        <v>31</v>
      </c>
      <c r="I149" s="196">
        <f t="shared" ref="I149:R149" si="31">SUM(I150)</f>
        <v>455.2</v>
      </c>
      <c r="J149" s="196">
        <f t="shared" si="31"/>
        <v>415.5</v>
      </c>
      <c r="K149" s="196">
        <f t="shared" si="31"/>
        <v>366.2</v>
      </c>
      <c r="L149" s="197">
        <f t="shared" si="31"/>
        <v>16</v>
      </c>
      <c r="M149" s="197">
        <f t="shared" si="31"/>
        <v>8</v>
      </c>
      <c r="N149" s="196">
        <f t="shared" si="31"/>
        <v>2579474.1695699999</v>
      </c>
      <c r="O149" s="196">
        <f t="shared" si="31"/>
        <v>0</v>
      </c>
      <c r="P149" s="196">
        <f t="shared" si="31"/>
        <v>0</v>
      </c>
      <c r="Q149" s="196">
        <f t="shared" si="31"/>
        <v>0</v>
      </c>
      <c r="R149" s="196">
        <f t="shared" si="31"/>
        <v>2579474.17</v>
      </c>
      <c r="S149" s="195" t="s">
        <v>31</v>
      </c>
    </row>
    <row r="150" spans="1:25" ht="33" customHeight="1" x14ac:dyDescent="0.25">
      <c r="A150" s="190">
        <v>1</v>
      </c>
      <c r="B150" s="189" t="s">
        <v>236</v>
      </c>
      <c r="C150" s="189" t="s">
        <v>664</v>
      </c>
      <c r="D150" s="189">
        <v>1948</v>
      </c>
      <c r="E150" s="189"/>
      <c r="F150" s="189" t="s">
        <v>39</v>
      </c>
      <c r="G150" s="189">
        <v>2</v>
      </c>
      <c r="H150" s="189">
        <v>1</v>
      </c>
      <c r="I150" s="45">
        <v>455.2</v>
      </c>
      <c r="J150" s="235">
        <v>415.5</v>
      </c>
      <c r="K150" s="235">
        <v>366.2</v>
      </c>
      <c r="L150" s="238">
        <v>16</v>
      </c>
      <c r="M150" s="65">
        <v>8</v>
      </c>
      <c r="N150" s="235">
        <f>' таблица№8виды ремонта (2026)'!E150</f>
        <v>2579474.1695699999</v>
      </c>
      <c r="O150" s="235">
        <v>0</v>
      </c>
      <c r="P150" s="235">
        <v>0</v>
      </c>
      <c r="Q150" s="235">
        <v>0</v>
      </c>
      <c r="R150" s="235">
        <v>2579474.17</v>
      </c>
      <c r="S150" s="236">
        <v>46387</v>
      </c>
    </row>
    <row r="151" spans="1:25" ht="33" customHeight="1" x14ac:dyDescent="0.25">
      <c r="A151" s="388" t="s">
        <v>665</v>
      </c>
      <c r="B151" s="388"/>
      <c r="C151" s="388"/>
      <c r="D151" s="195" t="s">
        <v>31</v>
      </c>
      <c r="E151" s="195" t="s">
        <v>31</v>
      </c>
      <c r="F151" s="195" t="s">
        <v>31</v>
      </c>
      <c r="G151" s="195" t="s">
        <v>31</v>
      </c>
      <c r="H151" s="195" t="s">
        <v>31</v>
      </c>
      <c r="I151" s="196">
        <f t="shared" ref="I151:R151" si="32">SUM(I152)</f>
        <v>2326.8000000000002</v>
      </c>
      <c r="J151" s="196">
        <f t="shared" si="32"/>
        <v>2058.6</v>
      </c>
      <c r="K151" s="196">
        <f t="shared" si="32"/>
        <v>1623.4</v>
      </c>
      <c r="L151" s="197">
        <f t="shared" si="32"/>
        <v>74</v>
      </c>
      <c r="M151" s="197">
        <f t="shared" si="32"/>
        <v>36</v>
      </c>
      <c r="N151" s="196">
        <f t="shared" si="32"/>
        <v>791269.52682000003</v>
      </c>
      <c r="O151" s="196">
        <f t="shared" si="32"/>
        <v>0</v>
      </c>
      <c r="P151" s="196">
        <f t="shared" si="32"/>
        <v>0</v>
      </c>
      <c r="Q151" s="196">
        <f t="shared" si="32"/>
        <v>0</v>
      </c>
      <c r="R151" s="196">
        <f t="shared" si="32"/>
        <v>791269.52682000003</v>
      </c>
      <c r="S151" s="195" t="s">
        <v>31</v>
      </c>
    </row>
    <row r="152" spans="1:25" ht="33" customHeight="1" x14ac:dyDescent="0.25">
      <c r="A152" s="190">
        <v>1</v>
      </c>
      <c r="B152" s="189" t="s">
        <v>666</v>
      </c>
      <c r="C152" s="189" t="s">
        <v>667</v>
      </c>
      <c r="D152" s="190">
        <v>2002</v>
      </c>
      <c r="E152" s="230" t="s">
        <v>99</v>
      </c>
      <c r="F152" s="230" t="s">
        <v>668</v>
      </c>
      <c r="G152" s="230">
        <v>3</v>
      </c>
      <c r="H152" s="230">
        <v>4</v>
      </c>
      <c r="I152" s="206">
        <v>2326.8000000000002</v>
      </c>
      <c r="J152" s="231">
        <v>2058.6</v>
      </c>
      <c r="K152" s="231">
        <v>1623.4</v>
      </c>
      <c r="L152" s="232">
        <v>74</v>
      </c>
      <c r="M152" s="219">
        <v>36</v>
      </c>
      <c r="N152" s="206">
        <f>' таблица№8виды ремонта (2026)'!E152</f>
        <v>791269.52682000003</v>
      </c>
      <c r="O152" s="231">
        <v>0</v>
      </c>
      <c r="P152" s="231">
        <v>0</v>
      </c>
      <c r="Q152" s="231">
        <v>0</v>
      </c>
      <c r="R152" s="206">
        <f>N152</f>
        <v>791269.52682000003</v>
      </c>
      <c r="S152" s="236">
        <v>46387</v>
      </c>
    </row>
    <row r="153" spans="1:25" ht="33" customHeight="1" x14ac:dyDescent="0.25">
      <c r="A153" s="218"/>
      <c r="B153" s="218"/>
      <c r="C153" s="248"/>
      <c r="D153" s="248"/>
      <c r="E153" s="248"/>
      <c r="F153" s="249"/>
      <c r="G153" s="250"/>
      <c r="H153" s="250"/>
      <c r="I153" s="251"/>
      <c r="J153" s="251"/>
      <c r="K153" s="251"/>
      <c r="L153" s="218"/>
      <c r="M153" s="218"/>
      <c r="N153" s="252"/>
      <c r="O153" s="251"/>
      <c r="P153" s="251"/>
      <c r="Q153" s="251"/>
      <c r="R153" s="252"/>
      <c r="S153" s="199"/>
    </row>
    <row r="154" spans="1:25" ht="33" customHeight="1" x14ac:dyDescent="0.25">
      <c r="A154" s="218"/>
      <c r="B154" s="218"/>
      <c r="C154" s="248"/>
      <c r="D154" s="248"/>
      <c r="E154" s="248"/>
      <c r="F154" s="249"/>
      <c r="G154" s="250"/>
      <c r="H154" s="250"/>
      <c r="I154" s="251"/>
      <c r="J154" s="251"/>
      <c r="K154" s="251"/>
      <c r="L154" s="218"/>
      <c r="M154" s="218"/>
      <c r="N154" s="252"/>
      <c r="O154" s="251"/>
      <c r="P154" s="251"/>
      <c r="Q154" s="251"/>
      <c r="R154" s="252"/>
      <c r="S154" s="199"/>
    </row>
    <row r="155" spans="1:25" ht="33" customHeight="1" x14ac:dyDescent="0.25">
      <c r="A155" s="218"/>
      <c r="B155" s="218"/>
      <c r="C155" s="248"/>
      <c r="D155" s="248"/>
      <c r="E155" s="248"/>
      <c r="F155" s="249"/>
      <c r="G155" s="250"/>
      <c r="H155" s="250"/>
      <c r="I155" s="251"/>
      <c r="J155" s="251"/>
      <c r="K155" s="251"/>
      <c r="L155" s="218"/>
      <c r="M155" s="218"/>
      <c r="N155" s="252"/>
      <c r="O155" s="251"/>
      <c r="P155" s="251"/>
      <c r="Q155" s="251"/>
      <c r="R155" s="252"/>
      <c r="S155" s="199"/>
    </row>
    <row r="156" spans="1:25" ht="33" customHeight="1" x14ac:dyDescent="0.25">
      <c r="A156" s="218"/>
      <c r="B156" s="218"/>
      <c r="C156" s="248"/>
      <c r="D156" s="248"/>
      <c r="E156" s="248"/>
      <c r="F156" s="249"/>
      <c r="G156" s="250"/>
      <c r="H156" s="250"/>
      <c r="I156" s="251"/>
      <c r="J156" s="251"/>
      <c r="K156" s="251"/>
      <c r="L156" s="218"/>
      <c r="M156" s="218"/>
      <c r="N156" s="252"/>
      <c r="O156" s="251"/>
      <c r="P156" s="251"/>
      <c r="Q156" s="251"/>
      <c r="R156" s="252"/>
      <c r="S156" s="199"/>
    </row>
    <row r="157" spans="1:25" ht="33" customHeight="1" x14ac:dyDescent="0.25">
      <c r="A157" s="218"/>
      <c r="B157" s="218"/>
      <c r="C157" s="248"/>
      <c r="D157" s="248"/>
      <c r="E157" s="248"/>
      <c r="F157" s="249"/>
      <c r="G157" s="250"/>
      <c r="H157" s="250"/>
      <c r="I157" s="251"/>
      <c r="J157" s="251"/>
      <c r="K157" s="251"/>
      <c r="L157" s="218"/>
      <c r="M157" s="218"/>
      <c r="N157" s="252"/>
      <c r="O157" s="251"/>
      <c r="P157" s="251"/>
      <c r="Q157" s="251"/>
      <c r="R157" s="252"/>
      <c r="S157" s="199"/>
    </row>
    <row r="158" spans="1:25" ht="33" customHeight="1" x14ac:dyDescent="0.25">
      <c r="A158" s="218"/>
      <c r="B158" s="218"/>
      <c r="C158" s="248"/>
      <c r="D158" s="248"/>
      <c r="E158" s="248"/>
      <c r="F158" s="249"/>
      <c r="G158" s="250"/>
      <c r="H158" s="250"/>
      <c r="I158" s="251"/>
      <c r="J158" s="251"/>
      <c r="K158" s="251"/>
      <c r="L158" s="218"/>
      <c r="M158" s="218"/>
      <c r="N158" s="252"/>
      <c r="O158" s="251"/>
      <c r="P158" s="251"/>
      <c r="Q158" s="251"/>
      <c r="R158" s="252"/>
      <c r="S158" s="199"/>
    </row>
    <row r="159" spans="1:25" ht="33" customHeight="1" x14ac:dyDescent="0.25">
      <c r="A159" s="218"/>
      <c r="B159" s="218"/>
      <c r="C159" s="248"/>
      <c r="D159" s="248"/>
      <c r="E159" s="248"/>
      <c r="F159" s="249"/>
      <c r="G159" s="250"/>
      <c r="H159" s="250"/>
      <c r="I159" s="251"/>
      <c r="J159" s="251"/>
      <c r="K159" s="251"/>
      <c r="L159" s="218"/>
      <c r="M159" s="218"/>
      <c r="N159" s="252"/>
      <c r="O159" s="251"/>
      <c r="P159" s="251"/>
      <c r="Q159" s="251"/>
      <c r="R159" s="252"/>
      <c r="S159" s="199"/>
    </row>
    <row r="160" spans="1:25" ht="33" customHeight="1" x14ac:dyDescent="0.25">
      <c r="A160" s="218"/>
      <c r="B160" s="218"/>
      <c r="C160" s="248"/>
      <c r="D160" s="248"/>
      <c r="E160" s="248"/>
      <c r="F160" s="249"/>
      <c r="G160" s="250"/>
      <c r="H160" s="250"/>
      <c r="I160" s="251"/>
      <c r="J160" s="251"/>
      <c r="K160" s="251"/>
      <c r="L160" s="218"/>
      <c r="M160" s="218"/>
      <c r="N160" s="252"/>
      <c r="O160" s="251"/>
      <c r="P160" s="251"/>
      <c r="Q160" s="251"/>
      <c r="R160" s="252"/>
      <c r="S160" s="199"/>
    </row>
    <row r="161" spans="1:23" ht="33" customHeight="1" x14ac:dyDescent="0.25">
      <c r="A161" s="218"/>
      <c r="B161" s="218"/>
      <c r="C161" s="248"/>
      <c r="D161" s="248"/>
      <c r="E161" s="248"/>
      <c r="F161" s="249"/>
      <c r="G161" s="250"/>
      <c r="H161" s="250"/>
      <c r="I161" s="251"/>
      <c r="J161" s="251"/>
      <c r="K161" s="251"/>
      <c r="L161" s="218"/>
      <c r="M161" s="218"/>
      <c r="N161" s="252"/>
      <c r="O161" s="251"/>
      <c r="P161" s="251"/>
      <c r="Q161" s="251"/>
      <c r="R161" s="252"/>
      <c r="S161" s="199"/>
    </row>
    <row r="162" spans="1:23" ht="33" customHeight="1" x14ac:dyDescent="0.25">
      <c r="A162" s="218"/>
      <c r="B162" s="218"/>
      <c r="C162" s="248"/>
      <c r="D162" s="248"/>
      <c r="E162" s="248"/>
      <c r="F162" s="249"/>
      <c r="G162" s="250"/>
      <c r="H162" s="250"/>
      <c r="I162" s="251"/>
      <c r="J162" s="251"/>
      <c r="K162" s="251"/>
      <c r="L162" s="218"/>
      <c r="M162" s="218"/>
      <c r="N162" s="252"/>
      <c r="O162" s="251"/>
      <c r="P162" s="251"/>
      <c r="Q162" s="251"/>
      <c r="R162" s="252"/>
      <c r="S162" s="199"/>
    </row>
    <row r="163" spans="1:23" ht="33" customHeight="1" x14ac:dyDescent="0.25">
      <c r="A163" s="218"/>
      <c r="B163" s="218"/>
      <c r="C163" s="248"/>
      <c r="D163" s="248"/>
      <c r="E163" s="248"/>
      <c r="F163" s="249"/>
      <c r="G163" s="250"/>
      <c r="H163" s="250"/>
      <c r="I163" s="251"/>
      <c r="J163" s="251"/>
      <c r="K163" s="251"/>
      <c r="L163" s="218"/>
      <c r="M163" s="218"/>
      <c r="N163" s="252"/>
      <c r="O163" s="251"/>
      <c r="P163" s="251"/>
      <c r="Q163" s="251"/>
      <c r="R163" s="252"/>
      <c r="S163" s="199"/>
    </row>
    <row r="164" spans="1:23" ht="33" customHeight="1" x14ac:dyDescent="0.25">
      <c r="A164" s="218"/>
      <c r="B164" s="218"/>
      <c r="C164" s="248"/>
      <c r="D164" s="248"/>
      <c r="E164" s="248"/>
      <c r="F164" s="249"/>
      <c r="G164" s="250"/>
      <c r="H164" s="250"/>
      <c r="I164" s="251"/>
      <c r="J164" s="251"/>
      <c r="K164" s="251"/>
      <c r="L164" s="218"/>
      <c r="M164" s="218"/>
      <c r="N164" s="252"/>
      <c r="O164" s="251"/>
      <c r="P164" s="251"/>
      <c r="Q164" s="251"/>
      <c r="R164" s="252"/>
      <c r="S164" s="199"/>
    </row>
    <row r="165" spans="1:23" ht="33" customHeight="1" x14ac:dyDescent="0.25">
      <c r="A165" s="218"/>
      <c r="B165" s="218"/>
      <c r="C165" s="248"/>
      <c r="D165" s="248"/>
      <c r="E165" s="248"/>
      <c r="F165" s="249"/>
      <c r="G165" s="250"/>
      <c r="H165" s="250"/>
      <c r="I165" s="251"/>
      <c r="J165" s="251"/>
      <c r="K165" s="251"/>
      <c r="L165" s="218"/>
      <c r="M165" s="218"/>
      <c r="N165" s="252"/>
      <c r="O165" s="251"/>
      <c r="P165" s="251"/>
      <c r="Q165" s="251"/>
      <c r="R165" s="252"/>
      <c r="S165" s="199"/>
    </row>
    <row r="166" spans="1:23" ht="33" customHeight="1" x14ac:dyDescent="0.25">
      <c r="A166" s="218"/>
      <c r="B166" s="218"/>
      <c r="C166" s="248"/>
      <c r="D166" s="248"/>
      <c r="E166" s="248"/>
      <c r="F166" s="249"/>
      <c r="G166" s="250"/>
      <c r="H166" s="250"/>
      <c r="I166" s="251"/>
      <c r="J166" s="251"/>
      <c r="K166" s="251"/>
      <c r="L166" s="218"/>
      <c r="M166" s="218"/>
      <c r="N166" s="252"/>
      <c r="O166" s="251"/>
      <c r="P166" s="251"/>
      <c r="Q166" s="251"/>
      <c r="R166" s="252"/>
      <c r="S166" s="199"/>
    </row>
    <row r="167" spans="1:23" ht="33" customHeight="1" x14ac:dyDescent="0.25">
      <c r="A167" s="218"/>
      <c r="B167" s="218"/>
      <c r="C167" s="248"/>
      <c r="D167" s="248"/>
      <c r="E167" s="248"/>
      <c r="F167" s="249"/>
      <c r="G167" s="250"/>
      <c r="H167" s="250"/>
      <c r="I167" s="251"/>
      <c r="J167" s="251"/>
      <c r="K167" s="251"/>
      <c r="L167" s="218"/>
      <c r="M167" s="218"/>
      <c r="N167" s="252"/>
      <c r="O167" s="251"/>
      <c r="P167" s="251"/>
      <c r="Q167" s="251"/>
      <c r="R167" s="252"/>
      <c r="S167" s="199"/>
    </row>
    <row r="168" spans="1:23" ht="33" customHeight="1" x14ac:dyDescent="0.25">
      <c r="A168" s="218"/>
      <c r="B168" s="218"/>
      <c r="C168" s="248"/>
      <c r="D168" s="248"/>
      <c r="E168" s="248"/>
      <c r="F168" s="249"/>
      <c r="G168" s="250"/>
      <c r="H168" s="250"/>
      <c r="I168" s="251"/>
      <c r="J168" s="251"/>
      <c r="K168" s="251"/>
      <c r="L168" s="218"/>
      <c r="M168" s="218"/>
      <c r="N168" s="252"/>
      <c r="O168" s="251"/>
      <c r="P168" s="251"/>
      <c r="Q168" s="251"/>
      <c r="R168" s="252"/>
      <c r="S168" s="199"/>
    </row>
    <row r="169" spans="1:23" ht="33" customHeight="1" x14ac:dyDescent="0.25">
      <c r="A169" s="218"/>
      <c r="B169" s="218"/>
      <c r="C169" s="248"/>
      <c r="D169" s="248"/>
      <c r="E169" s="248"/>
      <c r="F169" s="249"/>
      <c r="G169" s="250"/>
      <c r="H169" s="250"/>
      <c r="I169" s="251"/>
      <c r="J169" s="251"/>
      <c r="K169" s="251"/>
      <c r="L169" s="218"/>
      <c r="M169" s="218"/>
      <c r="N169" s="252"/>
      <c r="O169" s="251"/>
      <c r="P169" s="251"/>
      <c r="Q169" s="251"/>
      <c r="R169" s="252"/>
      <c r="S169" s="199"/>
    </row>
    <row r="170" spans="1:23" s="253" customFormat="1" ht="33" customHeight="1" x14ac:dyDescent="0.25">
      <c r="A170" s="218"/>
      <c r="B170" s="254"/>
      <c r="C170" s="248"/>
      <c r="D170" s="248"/>
      <c r="E170" s="248"/>
      <c r="F170" s="248"/>
      <c r="G170" s="248"/>
      <c r="H170" s="248"/>
      <c r="I170" s="255"/>
      <c r="J170" s="252"/>
      <c r="K170" s="252"/>
      <c r="L170" s="248"/>
      <c r="M170" s="256"/>
      <c r="N170" s="252"/>
      <c r="O170" s="252"/>
      <c r="P170" s="252"/>
      <c r="Q170" s="252"/>
      <c r="R170" s="252"/>
      <c r="S170" s="257"/>
      <c r="T170" s="182"/>
      <c r="U170" s="182"/>
      <c r="V170" s="182"/>
      <c r="W170" s="182"/>
    </row>
    <row r="171" spans="1:23" s="253" customFormat="1" ht="33" customHeight="1" x14ac:dyDescent="0.25">
      <c r="A171" s="218"/>
      <c r="B171" s="254"/>
      <c r="C171" s="248"/>
      <c r="D171" s="248"/>
      <c r="E171" s="248"/>
      <c r="F171" s="248"/>
      <c r="G171" s="248"/>
      <c r="H171" s="248"/>
      <c r="I171" s="255"/>
      <c r="J171" s="252"/>
      <c r="K171" s="252"/>
      <c r="L171" s="248"/>
      <c r="M171" s="256"/>
      <c r="N171" s="252"/>
      <c r="O171" s="252"/>
      <c r="P171" s="252"/>
      <c r="Q171" s="252"/>
      <c r="R171" s="252"/>
      <c r="S171" s="257"/>
      <c r="T171" s="182"/>
      <c r="U171" s="182"/>
      <c r="V171" s="182"/>
      <c r="W171" s="182"/>
    </row>
    <row r="172" spans="1:23" s="253" customFormat="1" ht="33" customHeight="1" x14ac:dyDescent="0.25">
      <c r="A172" s="218"/>
      <c r="B172" s="254"/>
      <c r="C172" s="248"/>
      <c r="D172" s="248"/>
      <c r="E172" s="248"/>
      <c r="F172" s="248"/>
      <c r="G172" s="248"/>
      <c r="H172" s="248"/>
      <c r="I172" s="255"/>
      <c r="J172" s="252"/>
      <c r="K172" s="252"/>
      <c r="L172" s="248"/>
      <c r="M172" s="256"/>
      <c r="N172" s="252"/>
      <c r="O172" s="252"/>
      <c r="P172" s="252"/>
      <c r="Q172" s="252"/>
      <c r="R172" s="252"/>
      <c r="S172" s="257"/>
      <c r="T172" s="182"/>
      <c r="U172" s="182"/>
      <c r="V172" s="182"/>
      <c r="W172" s="182"/>
    </row>
    <row r="173" spans="1:23" s="253" customFormat="1" ht="33" customHeight="1" x14ac:dyDescent="0.25">
      <c r="A173" s="218"/>
      <c r="B173" s="254"/>
      <c r="C173" s="248"/>
      <c r="D173" s="248"/>
      <c r="E173" s="248"/>
      <c r="F173" s="248"/>
      <c r="G173" s="248"/>
      <c r="H173" s="248"/>
      <c r="I173" s="255"/>
      <c r="J173" s="252"/>
      <c r="K173" s="252"/>
      <c r="L173" s="248"/>
      <c r="M173" s="256"/>
      <c r="N173" s="252"/>
      <c r="O173" s="252"/>
      <c r="P173" s="252"/>
      <c r="Q173" s="252"/>
      <c r="R173" s="252"/>
      <c r="S173" s="257"/>
      <c r="T173" s="182"/>
      <c r="U173" s="182"/>
      <c r="V173" s="182"/>
      <c r="W173" s="182"/>
    </row>
    <row r="174" spans="1:23" s="253" customFormat="1" ht="33" customHeight="1" x14ac:dyDescent="0.25">
      <c r="A174" s="218"/>
      <c r="B174" s="254"/>
      <c r="C174" s="248"/>
      <c r="D174" s="248"/>
      <c r="E174" s="248"/>
      <c r="F174" s="248"/>
      <c r="G174" s="248"/>
      <c r="H174" s="248"/>
      <c r="I174" s="255"/>
      <c r="J174" s="252"/>
      <c r="K174" s="252"/>
      <c r="L174" s="248"/>
      <c r="M174" s="256"/>
      <c r="N174" s="252"/>
      <c r="O174" s="252"/>
      <c r="P174" s="252"/>
      <c r="Q174" s="252"/>
      <c r="R174" s="252"/>
      <c r="S174" s="257"/>
      <c r="T174" s="182"/>
      <c r="U174" s="182"/>
      <c r="V174" s="182"/>
      <c r="W174" s="182"/>
    </row>
    <row r="175" spans="1:23" s="253" customFormat="1" ht="33" customHeight="1" x14ac:dyDescent="0.25">
      <c r="A175" s="218"/>
      <c r="B175" s="254"/>
      <c r="C175" s="248"/>
      <c r="D175" s="248"/>
      <c r="E175" s="248"/>
      <c r="F175" s="248"/>
      <c r="G175" s="248"/>
      <c r="H175" s="248"/>
      <c r="I175" s="255"/>
      <c r="J175" s="252"/>
      <c r="K175" s="252"/>
      <c r="L175" s="248"/>
      <c r="M175" s="256"/>
      <c r="N175" s="252"/>
      <c r="O175" s="252"/>
      <c r="P175" s="252"/>
      <c r="Q175" s="252"/>
      <c r="R175" s="252"/>
      <c r="S175" s="257"/>
      <c r="T175" s="182"/>
      <c r="U175" s="182"/>
      <c r="V175" s="182"/>
      <c r="W175" s="182"/>
    </row>
    <row r="176" spans="1:23" s="253" customFormat="1" ht="33" customHeight="1" x14ac:dyDescent="0.25">
      <c r="A176" s="218"/>
      <c r="B176" s="254"/>
      <c r="C176" s="248"/>
      <c r="D176" s="248"/>
      <c r="E176" s="248"/>
      <c r="F176" s="248"/>
      <c r="G176" s="248"/>
      <c r="H176" s="248"/>
      <c r="I176" s="255"/>
      <c r="J176" s="252"/>
      <c r="K176" s="252"/>
      <c r="L176" s="248"/>
      <c r="M176" s="256"/>
      <c r="N176" s="252"/>
      <c r="O176" s="252"/>
      <c r="P176" s="252"/>
      <c r="Q176" s="252"/>
      <c r="R176" s="252"/>
      <c r="S176" s="257"/>
      <c r="T176" s="182"/>
      <c r="U176" s="182"/>
      <c r="V176" s="182"/>
      <c r="W176" s="182"/>
    </row>
    <row r="177" spans="1:23" s="253" customFormat="1" ht="33" customHeight="1" x14ac:dyDescent="0.25">
      <c r="A177" s="218"/>
      <c r="B177" s="254"/>
      <c r="C177" s="248"/>
      <c r="D177" s="248"/>
      <c r="E177" s="248"/>
      <c r="F177" s="248"/>
      <c r="G177" s="248"/>
      <c r="H177" s="248"/>
      <c r="I177" s="255"/>
      <c r="J177" s="252"/>
      <c r="K177" s="252"/>
      <c r="L177" s="248"/>
      <c r="M177" s="256"/>
      <c r="N177" s="252"/>
      <c r="O177" s="252"/>
      <c r="P177" s="252"/>
      <c r="Q177" s="252"/>
      <c r="R177" s="252"/>
      <c r="S177" s="257"/>
      <c r="T177" s="182"/>
      <c r="U177" s="182"/>
      <c r="V177" s="182"/>
      <c r="W177" s="182"/>
    </row>
    <row r="178" spans="1:23" s="253" customFormat="1" ht="33" customHeight="1" x14ac:dyDescent="0.25">
      <c r="A178" s="218"/>
      <c r="B178" s="254"/>
      <c r="C178" s="248"/>
      <c r="D178" s="248"/>
      <c r="E178" s="248"/>
      <c r="F178" s="248"/>
      <c r="G178" s="248"/>
      <c r="H178" s="248"/>
      <c r="I178" s="255"/>
      <c r="J178" s="252"/>
      <c r="K178" s="252"/>
      <c r="L178" s="248"/>
      <c r="M178" s="256"/>
      <c r="N178" s="252"/>
      <c r="O178" s="252"/>
      <c r="P178" s="252"/>
      <c r="Q178" s="252"/>
      <c r="R178" s="252"/>
      <c r="S178" s="257"/>
      <c r="T178" s="182"/>
      <c r="U178" s="182"/>
      <c r="V178" s="182"/>
      <c r="W178" s="182"/>
    </row>
    <row r="179" spans="1:23" s="253" customFormat="1" ht="33" customHeight="1" x14ac:dyDescent="0.25">
      <c r="A179" s="218"/>
      <c r="B179" s="254"/>
      <c r="C179" s="248"/>
      <c r="D179" s="248"/>
      <c r="E179" s="248"/>
      <c r="F179" s="248"/>
      <c r="G179" s="248"/>
      <c r="H179" s="248"/>
      <c r="I179" s="255"/>
      <c r="J179" s="252"/>
      <c r="K179" s="252"/>
      <c r="L179" s="248"/>
      <c r="M179" s="256"/>
      <c r="N179" s="252"/>
      <c r="O179" s="252"/>
      <c r="P179" s="252"/>
      <c r="Q179" s="252"/>
      <c r="R179" s="252"/>
      <c r="S179" s="257"/>
      <c r="T179" s="182"/>
      <c r="U179" s="182"/>
      <c r="V179" s="182"/>
      <c r="W179" s="182"/>
    </row>
    <row r="180" spans="1:23" s="253" customFormat="1" ht="33" customHeight="1" x14ac:dyDescent="0.25">
      <c r="A180" s="218"/>
      <c r="B180" s="254"/>
      <c r="C180" s="248"/>
      <c r="D180" s="248"/>
      <c r="E180" s="248"/>
      <c r="F180" s="248"/>
      <c r="G180" s="248"/>
      <c r="H180" s="248"/>
      <c r="I180" s="255"/>
      <c r="J180" s="252"/>
      <c r="K180" s="252"/>
      <c r="L180" s="248"/>
      <c r="M180" s="256"/>
      <c r="N180" s="252"/>
      <c r="O180" s="252"/>
      <c r="P180" s="252"/>
      <c r="Q180" s="252"/>
      <c r="R180" s="252"/>
      <c r="S180" s="257"/>
      <c r="T180" s="182"/>
      <c r="U180" s="182"/>
      <c r="V180" s="182"/>
      <c r="W180" s="182"/>
    </row>
    <row r="181" spans="1:23" s="253" customFormat="1" ht="33" customHeight="1" x14ac:dyDescent="0.25">
      <c r="A181" s="218"/>
      <c r="B181" s="254"/>
      <c r="C181" s="248"/>
      <c r="D181" s="248"/>
      <c r="E181" s="248"/>
      <c r="F181" s="248"/>
      <c r="G181" s="248"/>
      <c r="H181" s="248"/>
      <c r="I181" s="255"/>
      <c r="J181" s="252"/>
      <c r="K181" s="252"/>
      <c r="L181" s="248"/>
      <c r="M181" s="256"/>
      <c r="N181" s="252"/>
      <c r="O181" s="252"/>
      <c r="P181" s="252"/>
      <c r="Q181" s="252"/>
      <c r="R181" s="252"/>
      <c r="S181" s="257"/>
      <c r="T181" s="182"/>
      <c r="U181" s="182"/>
      <c r="V181" s="182"/>
      <c r="W181" s="182"/>
    </row>
    <row r="182" spans="1:23" s="253" customFormat="1" ht="33" customHeight="1" x14ac:dyDescent="0.25">
      <c r="A182" s="218"/>
      <c r="B182" s="254"/>
      <c r="C182" s="248"/>
      <c r="D182" s="248"/>
      <c r="E182" s="248"/>
      <c r="F182" s="248"/>
      <c r="G182" s="248"/>
      <c r="H182" s="248"/>
      <c r="I182" s="255"/>
      <c r="J182" s="252"/>
      <c r="K182" s="252"/>
      <c r="L182" s="248"/>
      <c r="M182" s="256"/>
      <c r="N182" s="252"/>
      <c r="O182" s="252"/>
      <c r="P182" s="252"/>
      <c r="Q182" s="252"/>
      <c r="R182" s="252"/>
      <c r="S182" s="257"/>
      <c r="T182" s="182"/>
      <c r="U182" s="182"/>
      <c r="V182" s="182"/>
      <c r="W182" s="182"/>
    </row>
    <row r="183" spans="1:23" s="253" customFormat="1" ht="33" customHeight="1" x14ac:dyDescent="0.25">
      <c r="A183" s="218"/>
      <c r="B183" s="254"/>
      <c r="C183" s="248"/>
      <c r="D183" s="248"/>
      <c r="E183" s="248"/>
      <c r="F183" s="248"/>
      <c r="G183" s="248"/>
      <c r="H183" s="248"/>
      <c r="I183" s="255"/>
      <c r="J183" s="252"/>
      <c r="K183" s="252"/>
      <c r="L183" s="248"/>
      <c r="M183" s="256"/>
      <c r="N183" s="252"/>
      <c r="O183" s="252"/>
      <c r="P183" s="252"/>
      <c r="Q183" s="252"/>
      <c r="R183" s="252"/>
      <c r="S183" s="257"/>
      <c r="T183" s="182"/>
      <c r="U183" s="182"/>
      <c r="V183" s="182"/>
      <c r="W183" s="182"/>
    </row>
    <row r="184" spans="1:23" s="253" customFormat="1" ht="33" customHeight="1" x14ac:dyDescent="0.25">
      <c r="A184" s="218"/>
      <c r="B184" s="254"/>
      <c r="C184" s="248"/>
      <c r="D184" s="248"/>
      <c r="E184" s="248"/>
      <c r="F184" s="248"/>
      <c r="G184" s="248"/>
      <c r="H184" s="248"/>
      <c r="I184" s="255"/>
      <c r="J184" s="252"/>
      <c r="K184" s="252"/>
      <c r="L184" s="248"/>
      <c r="M184" s="256"/>
      <c r="N184" s="252"/>
      <c r="O184" s="252"/>
      <c r="P184" s="252"/>
      <c r="Q184" s="252"/>
      <c r="R184" s="252"/>
      <c r="S184" s="257"/>
      <c r="T184" s="182"/>
      <c r="U184" s="182"/>
      <c r="V184" s="182"/>
      <c r="W184" s="182"/>
    </row>
    <row r="185" spans="1:23" s="253" customFormat="1" ht="33" customHeight="1" x14ac:dyDescent="0.25">
      <c r="A185" s="218"/>
      <c r="B185" s="254"/>
      <c r="C185" s="248"/>
      <c r="D185" s="248"/>
      <c r="E185" s="248"/>
      <c r="F185" s="248"/>
      <c r="G185" s="248"/>
      <c r="H185" s="248"/>
      <c r="I185" s="255"/>
      <c r="J185" s="252"/>
      <c r="K185" s="252"/>
      <c r="L185" s="248"/>
      <c r="M185" s="256"/>
      <c r="N185" s="252"/>
      <c r="O185" s="252"/>
      <c r="P185" s="252"/>
      <c r="Q185" s="252"/>
      <c r="R185" s="252"/>
      <c r="S185" s="257"/>
      <c r="T185" s="182"/>
      <c r="U185" s="182"/>
      <c r="V185" s="182"/>
      <c r="W185" s="182"/>
    </row>
    <row r="186" spans="1:23" s="253" customFormat="1" ht="33" customHeight="1" x14ac:dyDescent="0.25">
      <c r="A186" s="218"/>
      <c r="B186" s="254"/>
      <c r="C186" s="248"/>
      <c r="D186" s="248"/>
      <c r="E186" s="248"/>
      <c r="F186" s="248"/>
      <c r="G186" s="248"/>
      <c r="H186" s="248"/>
      <c r="I186" s="255"/>
      <c r="J186" s="252"/>
      <c r="K186" s="252"/>
      <c r="L186" s="248"/>
      <c r="M186" s="256"/>
      <c r="N186" s="252"/>
      <c r="O186" s="252"/>
      <c r="P186" s="252"/>
      <c r="Q186" s="252"/>
      <c r="R186" s="252"/>
      <c r="S186" s="257"/>
      <c r="T186" s="182"/>
      <c r="U186" s="182"/>
      <c r="V186" s="182"/>
      <c r="W186" s="182"/>
    </row>
    <row r="187" spans="1:23" s="253" customFormat="1" ht="33" customHeight="1" x14ac:dyDescent="0.25">
      <c r="A187" s="218"/>
      <c r="B187" s="254"/>
      <c r="C187" s="248"/>
      <c r="D187" s="248"/>
      <c r="E187" s="248"/>
      <c r="F187" s="248"/>
      <c r="G187" s="248"/>
      <c r="H187" s="248"/>
      <c r="I187" s="255"/>
      <c r="J187" s="252"/>
      <c r="K187" s="252"/>
      <c r="L187" s="248"/>
      <c r="M187" s="256"/>
      <c r="N187" s="252"/>
      <c r="O187" s="252"/>
      <c r="P187" s="252"/>
      <c r="Q187" s="252"/>
      <c r="R187" s="252"/>
      <c r="S187" s="257"/>
      <c r="T187" s="182"/>
      <c r="U187" s="182"/>
      <c r="V187" s="182"/>
      <c r="W187" s="182"/>
    </row>
    <row r="188" spans="1:23" s="253" customFormat="1" ht="33" customHeight="1" x14ac:dyDescent="0.25">
      <c r="A188" s="218"/>
      <c r="B188" s="254"/>
      <c r="C188" s="248"/>
      <c r="D188" s="248"/>
      <c r="E188" s="248"/>
      <c r="F188" s="248"/>
      <c r="G188" s="248"/>
      <c r="H188" s="248"/>
      <c r="I188" s="255"/>
      <c r="J188" s="252"/>
      <c r="K188" s="252"/>
      <c r="L188" s="248"/>
      <c r="M188" s="256"/>
      <c r="N188" s="252"/>
      <c r="O188" s="252"/>
      <c r="P188" s="252"/>
      <c r="Q188" s="252"/>
      <c r="R188" s="252"/>
      <c r="S188" s="257"/>
      <c r="T188" s="182"/>
      <c r="U188" s="182"/>
      <c r="V188" s="182"/>
      <c r="W188" s="182"/>
    </row>
    <row r="189" spans="1:23" s="253" customFormat="1" ht="33" customHeight="1" x14ac:dyDescent="0.25">
      <c r="A189" s="218"/>
      <c r="B189" s="254"/>
      <c r="C189" s="248"/>
      <c r="D189" s="248"/>
      <c r="E189" s="248"/>
      <c r="F189" s="248"/>
      <c r="G189" s="248"/>
      <c r="H189" s="248"/>
      <c r="I189" s="255"/>
      <c r="J189" s="252"/>
      <c r="K189" s="252"/>
      <c r="L189" s="248"/>
      <c r="M189" s="256"/>
      <c r="N189" s="252"/>
      <c r="O189" s="252"/>
      <c r="P189" s="252"/>
      <c r="Q189" s="252"/>
      <c r="R189" s="252"/>
      <c r="S189" s="257"/>
      <c r="T189" s="182"/>
      <c r="U189" s="182"/>
      <c r="V189" s="182"/>
      <c r="W189" s="182"/>
    </row>
    <row r="190" spans="1:23" s="253" customFormat="1" ht="33" customHeight="1" x14ac:dyDescent="0.25">
      <c r="A190" s="218"/>
      <c r="B190" s="254"/>
      <c r="C190" s="248"/>
      <c r="D190" s="248"/>
      <c r="E190" s="248"/>
      <c r="F190" s="248"/>
      <c r="G190" s="248"/>
      <c r="H190" s="248"/>
      <c r="I190" s="255"/>
      <c r="J190" s="252"/>
      <c r="K190" s="252"/>
      <c r="L190" s="248"/>
      <c r="M190" s="256"/>
      <c r="N190" s="252"/>
      <c r="O190" s="252"/>
      <c r="P190" s="252"/>
      <c r="Q190" s="252"/>
      <c r="R190" s="252"/>
      <c r="S190" s="257"/>
      <c r="T190" s="182"/>
      <c r="U190" s="182"/>
      <c r="V190" s="182"/>
      <c r="W190" s="182"/>
    </row>
    <row r="191" spans="1:23" s="253" customFormat="1" ht="33" customHeight="1" x14ac:dyDescent="0.25">
      <c r="A191" s="218"/>
      <c r="B191" s="254"/>
      <c r="C191" s="248"/>
      <c r="D191" s="248"/>
      <c r="E191" s="248"/>
      <c r="F191" s="248"/>
      <c r="G191" s="248"/>
      <c r="H191" s="248"/>
      <c r="I191" s="255"/>
      <c r="J191" s="252"/>
      <c r="K191" s="252"/>
      <c r="L191" s="248"/>
      <c r="M191" s="256"/>
      <c r="N191" s="252"/>
      <c r="O191" s="252"/>
      <c r="P191" s="252"/>
      <c r="Q191" s="252"/>
      <c r="R191" s="252"/>
      <c r="S191" s="257"/>
      <c r="T191" s="182"/>
      <c r="U191" s="182"/>
      <c r="V191" s="182"/>
      <c r="W191" s="182"/>
    </row>
    <row r="192" spans="1:23" s="253" customFormat="1" ht="33" customHeight="1" x14ac:dyDescent="0.25">
      <c r="A192" s="218"/>
      <c r="B192" s="254"/>
      <c r="C192" s="248"/>
      <c r="D192" s="248"/>
      <c r="E192" s="248"/>
      <c r="F192" s="248"/>
      <c r="G192" s="248"/>
      <c r="H192" s="248"/>
      <c r="I192" s="255"/>
      <c r="J192" s="252"/>
      <c r="K192" s="252"/>
      <c r="L192" s="248"/>
      <c r="M192" s="256"/>
      <c r="N192" s="252"/>
      <c r="O192" s="252"/>
      <c r="P192" s="252"/>
      <c r="Q192" s="252"/>
      <c r="R192" s="252"/>
      <c r="S192" s="257"/>
      <c r="T192" s="182"/>
      <c r="U192" s="182"/>
      <c r="V192" s="182"/>
      <c r="W192" s="182"/>
    </row>
    <row r="193" spans="1:23" s="253" customFormat="1" ht="33" customHeight="1" x14ac:dyDescent="0.25">
      <c r="A193" s="218"/>
      <c r="B193" s="254"/>
      <c r="C193" s="248"/>
      <c r="D193" s="248"/>
      <c r="E193" s="248"/>
      <c r="F193" s="248"/>
      <c r="G193" s="248"/>
      <c r="H193" s="248"/>
      <c r="I193" s="255"/>
      <c r="J193" s="252"/>
      <c r="K193" s="252"/>
      <c r="L193" s="248"/>
      <c r="M193" s="256"/>
      <c r="N193" s="252"/>
      <c r="O193" s="252"/>
      <c r="P193" s="252"/>
      <c r="Q193" s="252"/>
      <c r="R193" s="252"/>
      <c r="S193" s="257"/>
      <c r="T193" s="182"/>
      <c r="U193" s="182"/>
      <c r="V193" s="182"/>
      <c r="W193" s="182"/>
    </row>
    <row r="194" spans="1:23" s="253" customFormat="1" ht="33" customHeight="1" x14ac:dyDescent="0.25">
      <c r="A194" s="218"/>
      <c r="B194" s="254"/>
      <c r="C194" s="248"/>
      <c r="D194" s="248"/>
      <c r="E194" s="248"/>
      <c r="F194" s="248"/>
      <c r="G194" s="248"/>
      <c r="H194" s="248"/>
      <c r="I194" s="255"/>
      <c r="J194" s="252"/>
      <c r="K194" s="252"/>
      <c r="L194" s="248"/>
      <c r="M194" s="256"/>
      <c r="N194" s="252"/>
      <c r="O194" s="252"/>
      <c r="P194" s="252"/>
      <c r="Q194" s="252"/>
      <c r="R194" s="252"/>
      <c r="S194" s="257"/>
      <c r="T194" s="182"/>
      <c r="U194" s="182"/>
      <c r="V194" s="182"/>
      <c r="W194" s="182"/>
    </row>
    <row r="195" spans="1:23" ht="33" customHeight="1" x14ac:dyDescent="0.25">
      <c r="A195" s="389"/>
      <c r="B195" s="389"/>
      <c r="C195" s="389"/>
      <c r="D195" s="259"/>
      <c r="E195" s="259"/>
      <c r="F195" s="260"/>
      <c r="G195" s="259"/>
      <c r="H195" s="259"/>
      <c r="I195" s="261"/>
      <c r="J195" s="261"/>
      <c r="K195" s="261"/>
      <c r="L195" s="237"/>
      <c r="M195" s="237"/>
      <c r="N195" s="261"/>
      <c r="O195" s="261"/>
      <c r="P195" s="261"/>
      <c r="Q195" s="261"/>
      <c r="R195" s="261"/>
      <c r="S195" s="259"/>
    </row>
    <row r="196" spans="1:23" s="198" customFormat="1" ht="33" customHeight="1" x14ac:dyDescent="0.25">
      <c r="A196" s="218"/>
      <c r="B196" s="254"/>
      <c r="C196" s="254"/>
      <c r="D196" s="254"/>
      <c r="E196" s="254"/>
      <c r="F196" s="249"/>
      <c r="G196" s="254"/>
      <c r="H196" s="254"/>
      <c r="I196" s="262"/>
      <c r="J196" s="263"/>
      <c r="K196" s="263"/>
      <c r="L196" s="254"/>
      <c r="M196" s="264"/>
      <c r="N196" s="252"/>
      <c r="O196" s="252"/>
      <c r="P196" s="252"/>
      <c r="Q196" s="252"/>
      <c r="R196" s="252"/>
      <c r="S196" s="257"/>
      <c r="T196" s="257"/>
      <c r="U196" s="182"/>
      <c r="V196" s="182"/>
      <c r="W196" s="182"/>
    </row>
    <row r="197" spans="1:23" s="198" customFormat="1" ht="33" customHeight="1" x14ac:dyDescent="0.25">
      <c r="A197" s="218"/>
      <c r="B197" s="254"/>
      <c r="C197" s="254"/>
      <c r="D197" s="254"/>
      <c r="E197" s="254"/>
      <c r="F197" s="249"/>
      <c r="G197" s="254"/>
      <c r="H197" s="254"/>
      <c r="I197" s="262"/>
      <c r="J197" s="263"/>
      <c r="K197" s="263"/>
      <c r="L197" s="254"/>
      <c r="M197" s="264"/>
      <c r="N197" s="252"/>
      <c r="O197" s="252"/>
      <c r="P197" s="252"/>
      <c r="Q197" s="252"/>
      <c r="R197" s="252"/>
      <c r="S197" s="257"/>
      <c r="T197" s="257"/>
      <c r="U197" s="182"/>
      <c r="V197" s="182"/>
      <c r="W197" s="182"/>
    </row>
    <row r="198" spans="1:23" s="198" customFormat="1" ht="33" customHeight="1" x14ac:dyDescent="0.25">
      <c r="A198" s="218"/>
      <c r="B198" s="254"/>
      <c r="C198" s="254"/>
      <c r="D198" s="254"/>
      <c r="E198" s="254"/>
      <c r="F198" s="249"/>
      <c r="G198" s="254"/>
      <c r="H198" s="254"/>
      <c r="I198" s="262"/>
      <c r="J198" s="263"/>
      <c r="K198" s="263"/>
      <c r="L198" s="254"/>
      <c r="M198" s="264"/>
      <c r="N198" s="252"/>
      <c r="O198" s="252"/>
      <c r="P198" s="252"/>
      <c r="Q198" s="252"/>
      <c r="R198" s="252"/>
      <c r="S198" s="257"/>
      <c r="T198" s="257"/>
      <c r="U198" s="182"/>
      <c r="V198" s="182"/>
      <c r="W198" s="182"/>
    </row>
    <row r="199" spans="1:23" s="204" customFormat="1" ht="33" customHeight="1" x14ac:dyDescent="0.25">
      <c r="A199" s="218"/>
      <c r="B199" s="248"/>
      <c r="C199" s="248"/>
      <c r="D199" s="248"/>
      <c r="E199" s="248"/>
      <c r="F199" s="249"/>
      <c r="G199" s="248"/>
      <c r="H199" s="248"/>
      <c r="I199" s="255"/>
      <c r="J199" s="252"/>
      <c r="K199" s="252"/>
      <c r="L199" s="248"/>
      <c r="M199" s="256"/>
      <c r="N199" s="252"/>
      <c r="O199" s="252"/>
      <c r="P199" s="252"/>
      <c r="Q199" s="252"/>
      <c r="R199" s="252"/>
      <c r="S199" s="265"/>
      <c r="T199" s="182"/>
      <c r="U199" s="182"/>
      <c r="V199" s="182"/>
      <c r="W199" s="182"/>
    </row>
    <row r="200" spans="1:23" s="204" customFormat="1" ht="33" customHeight="1" x14ac:dyDescent="0.25">
      <c r="A200" s="218"/>
      <c r="B200" s="248"/>
      <c r="C200" s="248"/>
      <c r="D200" s="248"/>
      <c r="E200" s="248"/>
      <c r="F200" s="249"/>
      <c r="G200" s="248"/>
      <c r="H200" s="248"/>
      <c r="I200" s="255"/>
      <c r="J200" s="252"/>
      <c r="K200" s="252"/>
      <c r="L200" s="248"/>
      <c r="M200" s="256"/>
      <c r="N200" s="252"/>
      <c r="O200" s="252"/>
      <c r="P200" s="252"/>
      <c r="Q200" s="252"/>
      <c r="R200" s="252"/>
      <c r="S200" s="265"/>
      <c r="T200" s="182"/>
      <c r="U200" s="182"/>
      <c r="V200" s="182"/>
      <c r="W200" s="182"/>
    </row>
    <row r="201" spans="1:23" s="204" customFormat="1" ht="33" customHeight="1" x14ac:dyDescent="0.25">
      <c r="A201" s="218"/>
      <c r="B201" s="248"/>
      <c r="C201" s="248"/>
      <c r="D201" s="248"/>
      <c r="E201" s="248"/>
      <c r="F201" s="249"/>
      <c r="G201" s="248"/>
      <c r="H201" s="248"/>
      <c r="I201" s="255"/>
      <c r="J201" s="252"/>
      <c r="K201" s="252"/>
      <c r="L201" s="248"/>
      <c r="M201" s="256"/>
      <c r="N201" s="252"/>
      <c r="O201" s="252"/>
      <c r="P201" s="252"/>
      <c r="Q201" s="252"/>
      <c r="R201" s="252"/>
      <c r="S201" s="265"/>
      <c r="T201" s="182"/>
      <c r="U201" s="182"/>
      <c r="V201" s="182"/>
      <c r="W201" s="182"/>
    </row>
    <row r="202" spans="1:23" s="204" customFormat="1" ht="33" customHeight="1" x14ac:dyDescent="0.25">
      <c r="A202" s="218"/>
      <c r="B202" s="248"/>
      <c r="C202" s="248"/>
      <c r="D202" s="248"/>
      <c r="E202" s="248"/>
      <c r="F202" s="249"/>
      <c r="G202" s="248"/>
      <c r="H202" s="248"/>
      <c r="I202" s="255"/>
      <c r="J202" s="252"/>
      <c r="K202" s="252"/>
      <c r="L202" s="248"/>
      <c r="M202" s="256"/>
      <c r="N202" s="252"/>
      <c r="O202" s="252"/>
      <c r="P202" s="252"/>
      <c r="Q202" s="252"/>
      <c r="R202" s="252"/>
      <c r="S202" s="265"/>
      <c r="T202" s="182"/>
      <c r="U202" s="182"/>
      <c r="V202" s="182"/>
      <c r="W202" s="182"/>
    </row>
    <row r="203" spans="1:23" s="204" customFormat="1" ht="33" customHeight="1" x14ac:dyDescent="0.25">
      <c r="A203" s="218"/>
      <c r="B203" s="248"/>
      <c r="C203" s="248"/>
      <c r="D203" s="248"/>
      <c r="E203" s="248"/>
      <c r="F203" s="249"/>
      <c r="G203" s="248"/>
      <c r="H203" s="248"/>
      <c r="I203" s="255"/>
      <c r="J203" s="252"/>
      <c r="K203" s="252"/>
      <c r="L203" s="248"/>
      <c r="M203" s="256"/>
      <c r="N203" s="252"/>
      <c r="O203" s="252"/>
      <c r="P203" s="252"/>
      <c r="Q203" s="252"/>
      <c r="R203" s="252"/>
      <c r="S203" s="265"/>
      <c r="T203" s="182"/>
      <c r="U203" s="182"/>
      <c r="V203" s="182"/>
      <c r="W203" s="182"/>
    </row>
    <row r="204" spans="1:23" s="204" customFormat="1" ht="33" customHeight="1" x14ac:dyDescent="0.25">
      <c r="A204" s="218"/>
      <c r="B204" s="248"/>
      <c r="C204" s="248"/>
      <c r="D204" s="248"/>
      <c r="E204" s="248"/>
      <c r="F204" s="249"/>
      <c r="G204" s="248"/>
      <c r="H204" s="248"/>
      <c r="I204" s="255"/>
      <c r="J204" s="252"/>
      <c r="K204" s="252"/>
      <c r="L204" s="248"/>
      <c r="M204" s="256"/>
      <c r="N204" s="252"/>
      <c r="O204" s="252"/>
      <c r="P204" s="252"/>
      <c r="Q204" s="252"/>
      <c r="R204" s="252"/>
      <c r="S204" s="265"/>
      <c r="T204" s="182"/>
      <c r="U204" s="182"/>
      <c r="V204" s="182"/>
      <c r="W204" s="182"/>
    </row>
    <row r="205" spans="1:23" s="204" customFormat="1" ht="33" customHeight="1" x14ac:dyDescent="0.25">
      <c r="A205" s="218"/>
      <c r="B205" s="248"/>
      <c r="C205" s="248"/>
      <c r="D205" s="248"/>
      <c r="E205" s="248"/>
      <c r="F205" s="249"/>
      <c r="G205" s="248"/>
      <c r="H205" s="248"/>
      <c r="I205" s="255"/>
      <c r="J205" s="252"/>
      <c r="K205" s="252"/>
      <c r="L205" s="248"/>
      <c r="M205" s="256"/>
      <c r="N205" s="252"/>
      <c r="O205" s="252"/>
      <c r="P205" s="252"/>
      <c r="Q205" s="252"/>
      <c r="R205" s="252"/>
      <c r="S205" s="265"/>
      <c r="T205" s="182"/>
      <c r="U205" s="182"/>
      <c r="V205" s="182"/>
      <c r="W205" s="182"/>
    </row>
    <row r="206" spans="1:23" s="204" customFormat="1" ht="33" customHeight="1" x14ac:dyDescent="0.25">
      <c r="A206" s="218"/>
      <c r="B206" s="248"/>
      <c r="C206" s="248"/>
      <c r="D206" s="248"/>
      <c r="E206" s="248"/>
      <c r="F206" s="249"/>
      <c r="G206" s="248"/>
      <c r="H206" s="248"/>
      <c r="I206" s="255"/>
      <c r="J206" s="252"/>
      <c r="K206" s="252"/>
      <c r="L206" s="248"/>
      <c r="M206" s="256"/>
      <c r="N206" s="252"/>
      <c r="O206" s="252"/>
      <c r="P206" s="252"/>
      <c r="Q206" s="252"/>
      <c r="R206" s="252"/>
      <c r="S206" s="265"/>
      <c r="T206" s="182"/>
      <c r="U206" s="182"/>
      <c r="V206" s="182"/>
      <c r="W206" s="182"/>
    </row>
    <row r="207" spans="1:23" s="204" customFormat="1" ht="33" customHeight="1" x14ac:dyDescent="0.25">
      <c r="A207" s="218"/>
      <c r="B207" s="248"/>
      <c r="C207" s="248"/>
      <c r="D207" s="248"/>
      <c r="E207" s="248"/>
      <c r="F207" s="249"/>
      <c r="G207" s="248"/>
      <c r="H207" s="248"/>
      <c r="I207" s="255"/>
      <c r="J207" s="252"/>
      <c r="K207" s="252"/>
      <c r="L207" s="248"/>
      <c r="M207" s="256"/>
      <c r="N207" s="252"/>
      <c r="O207" s="252"/>
      <c r="P207" s="252"/>
      <c r="Q207" s="252"/>
      <c r="R207" s="252"/>
      <c r="S207" s="265"/>
      <c r="T207" s="182"/>
      <c r="U207" s="182"/>
      <c r="V207" s="182"/>
      <c r="W207" s="182"/>
    </row>
    <row r="208" spans="1:23" s="204" customFormat="1" ht="33" customHeight="1" x14ac:dyDescent="0.25">
      <c r="A208" s="218"/>
      <c r="B208" s="248"/>
      <c r="C208" s="248"/>
      <c r="D208" s="248"/>
      <c r="E208" s="248"/>
      <c r="F208" s="249"/>
      <c r="G208" s="248"/>
      <c r="H208" s="248"/>
      <c r="I208" s="255"/>
      <c r="J208" s="252"/>
      <c r="K208" s="252"/>
      <c r="L208" s="248"/>
      <c r="M208" s="256"/>
      <c r="N208" s="252"/>
      <c r="O208" s="252"/>
      <c r="P208" s="252"/>
      <c r="Q208" s="252"/>
      <c r="R208" s="252"/>
      <c r="S208" s="265"/>
      <c r="T208" s="182"/>
      <c r="U208" s="182"/>
      <c r="V208" s="182"/>
      <c r="W208" s="182"/>
    </row>
    <row r="209" spans="1:23" s="204" customFormat="1" ht="33" customHeight="1" x14ac:dyDescent="0.25">
      <c r="A209" s="218"/>
      <c r="B209" s="248"/>
      <c r="C209" s="248"/>
      <c r="D209" s="248"/>
      <c r="E209" s="248"/>
      <c r="F209" s="249"/>
      <c r="G209" s="248"/>
      <c r="H209" s="248"/>
      <c r="I209" s="255"/>
      <c r="J209" s="252"/>
      <c r="K209" s="252"/>
      <c r="L209" s="248"/>
      <c r="M209" s="256"/>
      <c r="N209" s="252"/>
      <c r="O209" s="252"/>
      <c r="P209" s="252"/>
      <c r="Q209" s="252"/>
      <c r="R209" s="252"/>
      <c r="S209" s="265"/>
      <c r="T209" s="182"/>
      <c r="U209" s="182"/>
      <c r="V209" s="182"/>
      <c r="W209" s="182"/>
    </row>
    <row r="210" spans="1:23" s="204" customFormat="1" ht="33" customHeight="1" x14ac:dyDescent="0.25">
      <c r="A210" s="218"/>
      <c r="B210" s="248"/>
      <c r="C210" s="248"/>
      <c r="D210" s="248"/>
      <c r="E210" s="248"/>
      <c r="F210" s="249"/>
      <c r="G210" s="248"/>
      <c r="H210" s="248"/>
      <c r="I210" s="255"/>
      <c r="J210" s="252"/>
      <c r="K210" s="252"/>
      <c r="L210" s="248"/>
      <c r="M210" s="256"/>
      <c r="N210" s="252"/>
      <c r="O210" s="252"/>
      <c r="P210" s="252"/>
      <c r="Q210" s="252"/>
      <c r="R210" s="252"/>
      <c r="S210" s="265"/>
      <c r="T210" s="182"/>
      <c r="U210" s="182"/>
      <c r="V210" s="182"/>
      <c r="W210" s="182"/>
    </row>
    <row r="211" spans="1:23" s="204" customFormat="1" ht="33" customHeight="1" x14ac:dyDescent="0.25">
      <c r="A211" s="218"/>
      <c r="B211" s="248"/>
      <c r="C211" s="248"/>
      <c r="D211" s="248"/>
      <c r="E211" s="248"/>
      <c r="F211" s="249"/>
      <c r="G211" s="248"/>
      <c r="H211" s="248"/>
      <c r="I211" s="255"/>
      <c r="J211" s="252"/>
      <c r="K211" s="252"/>
      <c r="L211" s="248"/>
      <c r="M211" s="256"/>
      <c r="N211" s="252"/>
      <c r="O211" s="252"/>
      <c r="P211" s="252"/>
      <c r="Q211" s="252"/>
      <c r="R211" s="252"/>
      <c r="S211" s="265"/>
      <c r="T211" s="182"/>
      <c r="U211" s="182"/>
      <c r="V211" s="182"/>
      <c r="W211" s="182"/>
    </row>
    <row r="212" spans="1:23" s="204" customFormat="1" ht="33" customHeight="1" x14ac:dyDescent="0.25">
      <c r="A212" s="218"/>
      <c r="B212" s="248"/>
      <c r="C212" s="248"/>
      <c r="D212" s="248"/>
      <c r="E212" s="248"/>
      <c r="F212" s="249"/>
      <c r="G212" s="248"/>
      <c r="H212" s="248"/>
      <c r="I212" s="255"/>
      <c r="J212" s="252"/>
      <c r="K212" s="252"/>
      <c r="L212" s="248"/>
      <c r="M212" s="256"/>
      <c r="N212" s="252"/>
      <c r="O212" s="252"/>
      <c r="P212" s="252"/>
      <c r="Q212" s="252"/>
      <c r="R212" s="252"/>
      <c r="S212" s="265"/>
      <c r="T212" s="182"/>
      <c r="U212" s="182"/>
      <c r="V212" s="182"/>
      <c r="W212" s="182"/>
    </row>
    <row r="213" spans="1:23" s="204" customFormat="1" ht="33" customHeight="1" x14ac:dyDescent="0.25">
      <c r="A213" s="218"/>
      <c r="B213" s="248"/>
      <c r="C213" s="248"/>
      <c r="D213" s="248"/>
      <c r="E213" s="248"/>
      <c r="F213" s="249"/>
      <c r="G213" s="248"/>
      <c r="H213" s="248"/>
      <c r="I213" s="255"/>
      <c r="J213" s="252"/>
      <c r="K213" s="252"/>
      <c r="L213" s="248"/>
      <c r="M213" s="256"/>
      <c r="N213" s="252"/>
      <c r="O213" s="252"/>
      <c r="P213" s="252"/>
      <c r="Q213" s="252"/>
      <c r="R213" s="252"/>
      <c r="S213" s="265"/>
      <c r="T213" s="182"/>
      <c r="U213" s="182"/>
      <c r="V213" s="182"/>
      <c r="W213" s="182"/>
    </row>
    <row r="214" spans="1:23" ht="33" customHeight="1" x14ac:dyDescent="0.25">
      <c r="A214" s="218"/>
      <c r="B214" s="218"/>
      <c r="C214" s="248"/>
      <c r="D214" s="248"/>
      <c r="E214" s="248"/>
      <c r="F214" s="249"/>
      <c r="G214" s="250"/>
      <c r="H214" s="250"/>
      <c r="I214" s="251"/>
      <c r="J214" s="251"/>
      <c r="K214" s="251"/>
      <c r="L214" s="218"/>
      <c r="M214" s="218"/>
      <c r="N214" s="252"/>
      <c r="O214" s="251"/>
      <c r="P214" s="251"/>
      <c r="Q214" s="251"/>
      <c r="R214" s="252"/>
      <c r="S214" s="199"/>
    </row>
    <row r="215" spans="1:23" ht="33" customHeight="1" x14ac:dyDescent="0.25">
      <c r="A215" s="218"/>
      <c r="B215" s="218"/>
      <c r="C215" s="248"/>
      <c r="D215" s="248"/>
      <c r="E215" s="248"/>
      <c r="F215" s="249"/>
      <c r="G215" s="250"/>
      <c r="H215" s="250"/>
      <c r="I215" s="251"/>
      <c r="J215" s="251"/>
      <c r="K215" s="251"/>
      <c r="L215" s="218"/>
      <c r="M215" s="218"/>
      <c r="N215" s="252"/>
      <c r="O215" s="251"/>
      <c r="P215" s="251"/>
      <c r="Q215" s="251"/>
      <c r="R215" s="252"/>
      <c r="S215" s="199"/>
    </row>
    <row r="216" spans="1:23" ht="33" customHeight="1" x14ac:dyDescent="0.25">
      <c r="A216" s="218"/>
      <c r="B216" s="218"/>
      <c r="C216" s="248"/>
      <c r="D216" s="248"/>
      <c r="E216" s="248"/>
      <c r="F216" s="249"/>
      <c r="G216" s="250"/>
      <c r="H216" s="250"/>
      <c r="I216" s="251"/>
      <c r="J216" s="251"/>
      <c r="K216" s="251"/>
      <c r="L216" s="218"/>
      <c r="M216" s="218"/>
      <c r="N216" s="252"/>
      <c r="O216" s="251"/>
      <c r="P216" s="251"/>
      <c r="Q216" s="251"/>
      <c r="R216" s="252"/>
      <c r="S216" s="199"/>
    </row>
    <row r="217" spans="1:23" s="253" customFormat="1" ht="33" customHeight="1" x14ac:dyDescent="0.25">
      <c r="A217" s="218"/>
      <c r="B217" s="254"/>
      <c r="C217" s="254"/>
      <c r="D217" s="254"/>
      <c r="E217" s="254"/>
      <c r="F217" s="249"/>
      <c r="G217" s="254"/>
      <c r="H217" s="254"/>
      <c r="I217" s="262"/>
      <c r="J217" s="263"/>
      <c r="K217" s="263"/>
      <c r="L217" s="254"/>
      <c r="M217" s="264"/>
      <c r="N217" s="252"/>
      <c r="O217" s="252"/>
      <c r="P217" s="252"/>
      <c r="Q217" s="252"/>
      <c r="R217" s="252"/>
      <c r="S217" s="257"/>
      <c r="T217" s="182"/>
      <c r="U217" s="182"/>
      <c r="V217" s="182"/>
      <c r="W217" s="182"/>
    </row>
    <row r="218" spans="1:23" s="253" customFormat="1" ht="33" customHeight="1" x14ac:dyDescent="0.25">
      <c r="A218" s="218"/>
      <c r="B218" s="254"/>
      <c r="C218" s="254"/>
      <c r="D218" s="254"/>
      <c r="E218" s="254"/>
      <c r="F218" s="249"/>
      <c r="G218" s="254"/>
      <c r="H218" s="254"/>
      <c r="I218" s="262"/>
      <c r="J218" s="263"/>
      <c r="K218" s="263"/>
      <c r="L218" s="254"/>
      <c r="M218" s="264"/>
      <c r="N218" s="252"/>
      <c r="O218" s="252"/>
      <c r="P218" s="252"/>
      <c r="Q218" s="252"/>
      <c r="R218" s="252"/>
      <c r="S218" s="257"/>
      <c r="T218" s="182"/>
      <c r="U218" s="182"/>
      <c r="V218" s="182"/>
      <c r="W218" s="182"/>
    </row>
    <row r="219" spans="1:23" s="253" customFormat="1" ht="33" customHeight="1" x14ac:dyDescent="0.25">
      <c r="A219" s="218"/>
      <c r="B219" s="254"/>
      <c r="C219" s="254"/>
      <c r="D219" s="254"/>
      <c r="E219" s="254"/>
      <c r="F219" s="249"/>
      <c r="G219" s="254"/>
      <c r="H219" s="254"/>
      <c r="I219" s="262"/>
      <c r="J219" s="263"/>
      <c r="K219" s="263"/>
      <c r="L219" s="254"/>
      <c r="M219" s="264"/>
      <c r="N219" s="252"/>
      <c r="O219" s="252"/>
      <c r="P219" s="252"/>
      <c r="Q219" s="252"/>
      <c r="R219" s="252"/>
      <c r="S219" s="257"/>
      <c r="T219" s="182"/>
      <c r="U219" s="182"/>
      <c r="V219" s="182"/>
      <c r="W219" s="182"/>
    </row>
    <row r="220" spans="1:23" ht="33" customHeight="1" x14ac:dyDescent="0.25">
      <c r="A220" s="389"/>
      <c r="B220" s="389"/>
      <c r="C220" s="389"/>
      <c r="D220" s="259"/>
      <c r="E220" s="259"/>
      <c r="F220" s="260"/>
      <c r="G220" s="259"/>
      <c r="H220" s="259"/>
      <c r="I220" s="261"/>
      <c r="J220" s="261"/>
      <c r="K220" s="261"/>
      <c r="L220" s="237"/>
      <c r="M220" s="237"/>
      <c r="N220" s="261"/>
      <c r="O220" s="261"/>
      <c r="P220" s="261"/>
      <c r="Q220" s="261"/>
      <c r="R220" s="261"/>
      <c r="S220" s="259"/>
    </row>
    <row r="221" spans="1:23" s="198" customFormat="1" ht="33" customHeight="1" x14ac:dyDescent="0.25">
      <c r="A221" s="218"/>
      <c r="B221" s="254"/>
      <c r="C221" s="254"/>
      <c r="D221" s="254"/>
      <c r="E221" s="254"/>
      <c r="F221" s="249"/>
      <c r="G221" s="254"/>
      <c r="H221" s="254"/>
      <c r="I221" s="262"/>
      <c r="J221" s="263"/>
      <c r="K221" s="263"/>
      <c r="L221" s="254"/>
      <c r="M221" s="264"/>
      <c r="N221" s="252"/>
      <c r="O221" s="248"/>
      <c r="P221" s="248"/>
      <c r="Q221" s="248"/>
      <c r="R221" s="252"/>
      <c r="S221" s="257"/>
      <c r="T221" s="257"/>
      <c r="U221" s="182"/>
      <c r="V221" s="182"/>
      <c r="W221" s="182"/>
    </row>
    <row r="222" spans="1:23" s="198" customFormat="1" ht="33" customHeight="1" x14ac:dyDescent="0.25">
      <c r="A222" s="389"/>
      <c r="B222" s="389"/>
      <c r="C222" s="389"/>
      <c r="D222" s="259"/>
      <c r="E222" s="259"/>
      <c r="F222" s="260"/>
      <c r="G222" s="259"/>
      <c r="H222" s="259"/>
      <c r="I222" s="261"/>
      <c r="J222" s="261"/>
      <c r="K222" s="261"/>
      <c r="L222" s="237"/>
      <c r="M222" s="237"/>
      <c r="N222" s="261"/>
      <c r="O222" s="261"/>
      <c r="P222" s="261"/>
      <c r="Q222" s="261"/>
      <c r="R222" s="261"/>
      <c r="S222" s="259"/>
      <c r="T222" s="182"/>
      <c r="U222" s="182"/>
      <c r="V222" s="182"/>
      <c r="W222" s="182"/>
    </row>
    <row r="223" spans="1:23" s="204" customFormat="1" ht="33" customHeight="1" x14ac:dyDescent="0.25">
      <c r="A223" s="218"/>
      <c r="B223" s="248"/>
      <c r="C223" s="248"/>
      <c r="D223" s="248"/>
      <c r="E223" s="248"/>
      <c r="F223" s="249"/>
      <c r="G223" s="248"/>
      <c r="H223" s="248"/>
      <c r="I223" s="255"/>
      <c r="J223" s="252"/>
      <c r="K223" s="252"/>
      <c r="L223" s="248"/>
      <c r="M223" s="256"/>
      <c r="N223" s="252"/>
      <c r="O223" s="252"/>
      <c r="P223" s="252"/>
      <c r="Q223" s="252"/>
      <c r="R223" s="252"/>
      <c r="S223" s="265"/>
      <c r="T223" s="182"/>
      <c r="U223" s="182"/>
      <c r="V223" s="182"/>
      <c r="W223" s="182"/>
    </row>
    <row r="224" spans="1:23" s="204" customFormat="1" ht="33" customHeight="1" x14ac:dyDescent="0.25">
      <c r="A224" s="218"/>
      <c r="B224" s="248"/>
      <c r="C224" s="248"/>
      <c r="D224" s="248"/>
      <c r="E224" s="248"/>
      <c r="F224" s="249"/>
      <c r="G224" s="248"/>
      <c r="H224" s="248"/>
      <c r="I224" s="255"/>
      <c r="J224" s="252"/>
      <c r="K224" s="252"/>
      <c r="L224" s="248"/>
      <c r="M224" s="256"/>
      <c r="N224" s="252"/>
      <c r="O224" s="252"/>
      <c r="P224" s="252"/>
      <c r="Q224" s="252"/>
      <c r="R224" s="252"/>
      <c r="S224" s="265"/>
      <c r="T224" s="182"/>
      <c r="U224" s="182"/>
      <c r="V224" s="182"/>
      <c r="W224" s="182"/>
    </row>
    <row r="225" spans="1:23" s="198" customFormat="1" ht="33" customHeight="1" x14ac:dyDescent="0.25">
      <c r="A225" s="218"/>
      <c r="B225" s="218"/>
      <c r="C225" s="248"/>
      <c r="D225" s="248"/>
      <c r="E225" s="248"/>
      <c r="F225" s="249"/>
      <c r="G225" s="250"/>
      <c r="H225" s="250"/>
      <c r="I225" s="251"/>
      <c r="J225" s="251"/>
      <c r="K225" s="251"/>
      <c r="L225" s="218"/>
      <c r="M225" s="218"/>
      <c r="N225" s="252"/>
      <c r="O225" s="251"/>
      <c r="P225" s="251"/>
      <c r="Q225" s="251"/>
      <c r="R225" s="252"/>
      <c r="S225" s="199"/>
      <c r="T225" s="182"/>
      <c r="U225" s="182"/>
      <c r="V225" s="182"/>
      <c r="W225" s="182"/>
    </row>
    <row r="226" spans="1:23" s="198" customFormat="1" ht="33" customHeight="1" x14ac:dyDescent="0.25">
      <c r="A226" s="218"/>
      <c r="B226" s="254"/>
      <c r="C226" s="254"/>
      <c r="D226" s="254"/>
      <c r="E226" s="254"/>
      <c r="F226" s="249"/>
      <c r="G226" s="254"/>
      <c r="H226" s="254"/>
      <c r="I226" s="262"/>
      <c r="J226" s="263"/>
      <c r="K226" s="263"/>
      <c r="L226" s="254"/>
      <c r="M226" s="264"/>
      <c r="N226" s="252"/>
      <c r="O226" s="252"/>
      <c r="P226" s="252"/>
      <c r="Q226" s="252"/>
      <c r="R226" s="252"/>
      <c r="S226" s="257"/>
      <c r="T226" s="257"/>
      <c r="U226" s="182"/>
      <c r="V226" s="182"/>
      <c r="W226" s="182"/>
    </row>
    <row r="227" spans="1:23" ht="33" customHeight="1" x14ac:dyDescent="0.25">
      <c r="A227" s="218"/>
      <c r="B227" s="218"/>
      <c r="C227" s="248"/>
      <c r="D227" s="248"/>
      <c r="E227" s="248"/>
      <c r="F227" s="249"/>
      <c r="G227" s="250"/>
      <c r="H227" s="250"/>
      <c r="I227" s="251"/>
      <c r="J227" s="251"/>
      <c r="K227" s="251"/>
      <c r="L227" s="218"/>
      <c r="M227" s="218"/>
      <c r="N227" s="252"/>
      <c r="O227" s="251"/>
      <c r="P227" s="251"/>
      <c r="Q227" s="251"/>
      <c r="R227" s="252"/>
      <c r="S227" s="199"/>
    </row>
    <row r="228" spans="1:23" ht="33" customHeight="1" x14ac:dyDescent="0.25">
      <c r="A228" s="389"/>
      <c r="B228" s="389"/>
      <c r="C228" s="389"/>
      <c r="D228" s="259"/>
      <c r="E228" s="259"/>
      <c r="F228" s="260"/>
      <c r="G228" s="259"/>
      <c r="H228" s="259"/>
      <c r="I228" s="266"/>
      <c r="J228" s="266"/>
      <c r="K228" s="266"/>
      <c r="L228" s="259"/>
      <c r="M228" s="259"/>
      <c r="N228" s="266"/>
      <c r="O228" s="266"/>
      <c r="P228" s="266"/>
      <c r="Q228" s="266"/>
      <c r="R228" s="266"/>
      <c r="S228" s="259"/>
    </row>
    <row r="229" spans="1:23" s="198" customFormat="1" ht="33" customHeight="1" x14ac:dyDescent="0.25">
      <c r="A229" s="218"/>
      <c r="B229" s="218"/>
      <c r="C229" s="218"/>
      <c r="D229" s="254"/>
      <c r="E229" s="267"/>
      <c r="F229" s="218"/>
      <c r="G229" s="218"/>
      <c r="H229" s="218"/>
      <c r="I229" s="251"/>
      <c r="J229" s="251"/>
      <c r="K229" s="251"/>
      <c r="L229" s="218"/>
      <c r="M229" s="218"/>
      <c r="N229" s="251"/>
      <c r="O229" s="251"/>
      <c r="P229" s="251"/>
      <c r="Q229" s="251"/>
      <c r="R229" s="251"/>
      <c r="S229" s="257"/>
      <c r="T229" s="199"/>
      <c r="U229" s="182"/>
      <c r="V229" s="182"/>
      <c r="W229" s="182"/>
    </row>
    <row r="230" spans="1:23" s="198" customFormat="1" ht="33" customHeight="1" x14ac:dyDescent="0.25">
      <c r="A230" s="218"/>
      <c r="B230" s="218"/>
      <c r="C230" s="218"/>
      <c r="D230" s="254"/>
      <c r="E230" s="267"/>
      <c r="F230" s="218"/>
      <c r="G230" s="218"/>
      <c r="H230" s="218"/>
      <c r="I230" s="251"/>
      <c r="J230" s="251"/>
      <c r="K230" s="251"/>
      <c r="L230" s="218"/>
      <c r="M230" s="218"/>
      <c r="N230" s="251"/>
      <c r="O230" s="251"/>
      <c r="P230" s="251"/>
      <c r="Q230" s="251"/>
      <c r="R230" s="251"/>
      <c r="S230" s="257"/>
      <c r="T230" s="199"/>
      <c r="U230" s="182"/>
      <c r="V230" s="182"/>
      <c r="W230" s="182"/>
    </row>
    <row r="231" spans="1:23" s="204" customFormat="1" ht="33" customHeight="1" x14ac:dyDescent="0.25">
      <c r="A231" s="218"/>
      <c r="B231" s="218"/>
      <c r="C231" s="218"/>
      <c r="D231" s="218"/>
      <c r="E231" s="267"/>
      <c r="F231" s="218"/>
      <c r="G231" s="218"/>
      <c r="H231" s="218"/>
      <c r="I231" s="251"/>
      <c r="J231" s="251"/>
      <c r="K231" s="251"/>
      <c r="L231" s="218"/>
      <c r="M231" s="218"/>
      <c r="N231" s="251"/>
      <c r="O231" s="252"/>
      <c r="P231" s="252"/>
      <c r="Q231" s="252"/>
      <c r="R231" s="251"/>
      <c r="S231" s="265"/>
      <c r="T231" s="182"/>
      <c r="U231" s="182"/>
      <c r="V231" s="182"/>
      <c r="W231" s="182"/>
    </row>
    <row r="232" spans="1:23" s="204" customFormat="1" ht="33" customHeight="1" x14ac:dyDescent="0.25">
      <c r="A232" s="218"/>
      <c r="B232" s="218"/>
      <c r="C232" s="218"/>
      <c r="D232" s="218"/>
      <c r="E232" s="267"/>
      <c r="F232" s="218"/>
      <c r="G232" s="218"/>
      <c r="H232" s="218"/>
      <c r="I232" s="251"/>
      <c r="J232" s="251"/>
      <c r="K232" s="251"/>
      <c r="L232" s="218"/>
      <c r="M232" s="218"/>
      <c r="N232" s="251"/>
      <c r="O232" s="252"/>
      <c r="P232" s="252"/>
      <c r="Q232" s="252"/>
      <c r="R232" s="251"/>
      <c r="S232" s="265"/>
      <c r="T232" s="182"/>
      <c r="U232" s="182"/>
      <c r="V232" s="182"/>
      <c r="W232" s="182"/>
    </row>
    <row r="233" spans="1:23" s="204" customFormat="1" ht="33" customHeight="1" x14ac:dyDescent="0.25">
      <c r="A233" s="218"/>
      <c r="B233" s="218"/>
      <c r="C233" s="218"/>
      <c r="D233" s="218"/>
      <c r="E233" s="267"/>
      <c r="F233" s="218"/>
      <c r="G233" s="218"/>
      <c r="H233" s="218"/>
      <c r="I233" s="251"/>
      <c r="J233" s="251"/>
      <c r="K233" s="251"/>
      <c r="L233" s="218"/>
      <c r="M233" s="218"/>
      <c r="N233" s="251"/>
      <c r="O233" s="252"/>
      <c r="P233" s="252"/>
      <c r="Q233" s="252"/>
      <c r="R233" s="251"/>
      <c r="S233" s="265"/>
      <c r="T233" s="182"/>
      <c r="U233" s="182"/>
      <c r="V233" s="182"/>
      <c r="W233" s="182"/>
    </row>
    <row r="234" spans="1:23" s="204" customFormat="1" ht="33" customHeight="1" x14ac:dyDescent="0.25">
      <c r="A234" s="218"/>
      <c r="B234" s="218"/>
      <c r="C234" s="218"/>
      <c r="D234" s="218"/>
      <c r="E234" s="267"/>
      <c r="F234" s="218"/>
      <c r="G234" s="218"/>
      <c r="H234" s="218"/>
      <c r="I234" s="251"/>
      <c r="J234" s="251"/>
      <c r="K234" s="251"/>
      <c r="L234" s="218"/>
      <c r="M234" s="218"/>
      <c r="N234" s="251"/>
      <c r="O234" s="252"/>
      <c r="P234" s="252"/>
      <c r="Q234" s="252"/>
      <c r="R234" s="251"/>
      <c r="S234" s="265"/>
      <c r="T234" s="182"/>
      <c r="U234" s="182"/>
      <c r="V234" s="182"/>
      <c r="W234" s="182"/>
    </row>
    <row r="235" spans="1:23" ht="33" customHeight="1" x14ac:dyDescent="0.25">
      <c r="A235" s="218"/>
      <c r="B235" s="218"/>
      <c r="C235" s="218"/>
      <c r="D235" s="218"/>
      <c r="E235" s="267"/>
      <c r="F235" s="218"/>
      <c r="G235" s="218"/>
      <c r="H235" s="218"/>
      <c r="I235" s="251"/>
      <c r="J235" s="251"/>
      <c r="K235" s="251"/>
      <c r="L235" s="218"/>
      <c r="M235" s="218"/>
      <c r="N235" s="251"/>
      <c r="O235" s="251"/>
      <c r="P235" s="251"/>
      <c r="Q235" s="251"/>
      <c r="R235" s="251"/>
      <c r="S235" s="199"/>
    </row>
    <row r="236" spans="1:23" ht="33" customHeight="1" x14ac:dyDescent="0.25">
      <c r="A236" s="218"/>
      <c r="B236" s="218"/>
      <c r="C236" s="218"/>
      <c r="D236" s="218"/>
      <c r="E236" s="267"/>
      <c r="F236" s="218"/>
      <c r="G236" s="218"/>
      <c r="H236" s="218"/>
      <c r="I236" s="251"/>
      <c r="J236" s="251"/>
      <c r="K236" s="251"/>
      <c r="L236" s="218"/>
      <c r="M236" s="218"/>
      <c r="N236" s="251"/>
      <c r="O236" s="251"/>
      <c r="P236" s="251"/>
      <c r="Q236" s="251"/>
      <c r="R236" s="251"/>
      <c r="S236" s="199"/>
    </row>
    <row r="237" spans="1:23" ht="33" customHeight="1" x14ac:dyDescent="0.25">
      <c r="A237" s="389"/>
      <c r="B237" s="389"/>
      <c r="C237" s="389"/>
      <c r="D237" s="259"/>
      <c r="E237" s="259"/>
      <c r="F237" s="259"/>
      <c r="G237" s="259"/>
      <c r="H237" s="259"/>
      <c r="I237" s="266"/>
      <c r="J237" s="266"/>
      <c r="K237" s="266"/>
      <c r="L237" s="259"/>
      <c r="M237" s="259"/>
      <c r="N237" s="266"/>
      <c r="O237" s="266"/>
      <c r="P237" s="266"/>
      <c r="Q237" s="266"/>
      <c r="R237" s="266"/>
      <c r="S237" s="259"/>
    </row>
    <row r="238" spans="1:23" s="204" customFormat="1" ht="33" customHeight="1" x14ac:dyDescent="0.25">
      <c r="A238" s="218"/>
      <c r="B238" s="248"/>
      <c r="C238" s="268"/>
      <c r="D238" s="218"/>
      <c r="E238" s="218"/>
      <c r="F238" s="218"/>
      <c r="G238" s="218"/>
      <c r="H238" s="218"/>
      <c r="I238" s="251"/>
      <c r="J238" s="251"/>
      <c r="K238" s="251"/>
      <c r="L238" s="218"/>
      <c r="M238" s="218"/>
      <c r="N238" s="251"/>
      <c r="O238" s="251"/>
      <c r="P238" s="251"/>
      <c r="Q238" s="251"/>
      <c r="R238" s="251"/>
      <c r="S238" s="265"/>
      <c r="T238" s="182"/>
      <c r="U238" s="182"/>
      <c r="V238" s="182"/>
      <c r="W238" s="182"/>
    </row>
    <row r="239" spans="1:23" ht="33" customHeight="1" x14ac:dyDescent="0.25">
      <c r="A239" s="218"/>
      <c r="B239" s="218"/>
      <c r="C239" s="218"/>
      <c r="D239" s="218"/>
      <c r="E239" s="267"/>
      <c r="F239" s="218"/>
      <c r="G239" s="218"/>
      <c r="H239" s="218"/>
      <c r="I239" s="251"/>
      <c r="J239" s="251"/>
      <c r="K239" s="251"/>
      <c r="L239" s="218"/>
      <c r="M239" s="218"/>
      <c r="N239" s="251"/>
      <c r="O239" s="251"/>
      <c r="P239" s="251"/>
      <c r="Q239" s="251"/>
      <c r="R239" s="251"/>
      <c r="S239" s="199"/>
    </row>
    <row r="240" spans="1:23" ht="33" customHeight="1" x14ac:dyDescent="0.25">
      <c r="A240" s="218"/>
      <c r="B240" s="218"/>
      <c r="C240" s="218"/>
      <c r="D240" s="218"/>
      <c r="E240" s="267"/>
      <c r="F240" s="218"/>
      <c r="G240" s="218"/>
      <c r="H240" s="218"/>
      <c r="I240" s="251"/>
      <c r="J240" s="251"/>
      <c r="K240" s="251"/>
      <c r="L240" s="218"/>
      <c r="M240" s="218"/>
      <c r="N240" s="251"/>
      <c r="O240" s="251"/>
      <c r="P240" s="251"/>
      <c r="Q240" s="251"/>
      <c r="R240" s="251"/>
      <c r="S240" s="199"/>
    </row>
    <row r="241" spans="1:23" ht="33" customHeight="1" x14ac:dyDescent="0.25">
      <c r="A241" s="218"/>
      <c r="B241" s="218"/>
      <c r="C241" s="218"/>
      <c r="D241" s="218"/>
      <c r="E241" s="267"/>
      <c r="F241" s="218"/>
      <c r="G241" s="218"/>
      <c r="H241" s="218"/>
      <c r="I241" s="251"/>
      <c r="J241" s="251"/>
      <c r="K241" s="251"/>
      <c r="L241" s="218"/>
      <c r="M241" s="218"/>
      <c r="N241" s="251"/>
      <c r="O241" s="251"/>
      <c r="P241" s="251"/>
      <c r="Q241" s="251"/>
      <c r="R241" s="251"/>
      <c r="S241" s="199"/>
    </row>
    <row r="242" spans="1:23" ht="33" customHeight="1" x14ac:dyDescent="0.25">
      <c r="A242" s="218"/>
      <c r="B242" s="218"/>
      <c r="C242" s="218"/>
      <c r="D242" s="218"/>
      <c r="E242" s="267"/>
      <c r="F242" s="218"/>
      <c r="G242" s="218"/>
      <c r="H242" s="218"/>
      <c r="I242" s="251"/>
      <c r="J242" s="251"/>
      <c r="K242" s="251"/>
      <c r="L242" s="218"/>
      <c r="M242" s="218"/>
      <c r="N242" s="251"/>
      <c r="O242" s="251"/>
      <c r="P242" s="251"/>
      <c r="Q242" s="251"/>
      <c r="R242" s="251"/>
      <c r="S242" s="199"/>
    </row>
    <row r="243" spans="1:23" ht="33" customHeight="1" x14ac:dyDescent="0.25">
      <c r="A243" s="218"/>
      <c r="B243" s="218"/>
      <c r="C243" s="218"/>
      <c r="D243" s="218"/>
      <c r="E243" s="267"/>
      <c r="F243" s="218"/>
      <c r="G243" s="218"/>
      <c r="H243" s="218"/>
      <c r="I243" s="251"/>
      <c r="J243" s="251"/>
      <c r="K243" s="251"/>
      <c r="L243" s="218"/>
      <c r="M243" s="218"/>
      <c r="N243" s="251"/>
      <c r="O243" s="251"/>
      <c r="P243" s="251"/>
      <c r="Q243" s="251"/>
      <c r="R243" s="251"/>
      <c r="S243" s="199"/>
    </row>
    <row r="244" spans="1:23" ht="33" customHeight="1" x14ac:dyDescent="0.25">
      <c r="A244" s="389"/>
      <c r="B244" s="389"/>
      <c r="C244" s="389"/>
      <c r="D244" s="259"/>
      <c r="E244" s="259"/>
      <c r="F244" s="259"/>
      <c r="G244" s="259"/>
      <c r="H244" s="259"/>
      <c r="I244" s="266"/>
      <c r="J244" s="266"/>
      <c r="K244" s="266"/>
      <c r="L244" s="259"/>
      <c r="M244" s="259"/>
      <c r="N244" s="266"/>
      <c r="O244" s="266"/>
      <c r="P244" s="266"/>
      <c r="Q244" s="266"/>
      <c r="R244" s="266"/>
      <c r="S244" s="259"/>
    </row>
    <row r="245" spans="1:23" s="204" customFormat="1" ht="33" customHeight="1" x14ac:dyDescent="0.25">
      <c r="A245" s="218"/>
      <c r="B245" s="248"/>
      <c r="C245" s="248"/>
      <c r="D245" s="248"/>
      <c r="E245" s="248"/>
      <c r="F245" s="249"/>
      <c r="G245" s="248"/>
      <c r="H245" s="248"/>
      <c r="I245" s="255"/>
      <c r="J245" s="252"/>
      <c r="K245" s="252"/>
      <c r="L245" s="248"/>
      <c r="M245" s="256"/>
      <c r="N245" s="252"/>
      <c r="O245" s="252"/>
      <c r="P245" s="252"/>
      <c r="Q245" s="252"/>
      <c r="R245" s="252"/>
      <c r="S245" s="265"/>
      <c r="T245" s="182"/>
      <c r="U245" s="182"/>
      <c r="V245" s="182"/>
      <c r="W245" s="182"/>
    </row>
    <row r="246" spans="1:23" s="198" customFormat="1" ht="33" customHeight="1" x14ac:dyDescent="0.25">
      <c r="A246" s="218"/>
      <c r="B246" s="248"/>
      <c r="C246" s="248"/>
      <c r="D246" s="218"/>
      <c r="E246" s="267"/>
      <c r="F246" s="218"/>
      <c r="G246" s="218"/>
      <c r="H246" s="218"/>
      <c r="I246" s="251"/>
      <c r="J246" s="251"/>
      <c r="K246" s="251"/>
      <c r="L246" s="218"/>
      <c r="M246" s="218"/>
      <c r="N246" s="252"/>
      <c r="O246" s="251"/>
      <c r="P246" s="251"/>
      <c r="Q246" s="251"/>
      <c r="R246" s="251"/>
      <c r="S246" s="199"/>
      <c r="T246" s="199"/>
      <c r="U246" s="182"/>
      <c r="V246" s="182"/>
      <c r="W246" s="182"/>
    </row>
    <row r="247" spans="1:23" ht="33" customHeight="1" x14ac:dyDescent="0.25">
      <c r="A247" s="218"/>
      <c r="B247" s="248"/>
      <c r="C247" s="248"/>
      <c r="D247" s="218"/>
      <c r="E247" s="267"/>
      <c r="F247" s="218"/>
      <c r="G247" s="218"/>
      <c r="H247" s="218"/>
      <c r="I247" s="251"/>
      <c r="J247" s="251"/>
      <c r="K247" s="251"/>
      <c r="L247" s="218"/>
      <c r="M247" s="218"/>
      <c r="N247" s="252"/>
      <c r="O247" s="251"/>
      <c r="P247" s="251"/>
      <c r="Q247" s="251"/>
      <c r="R247" s="251"/>
      <c r="S247" s="199"/>
    </row>
    <row r="248" spans="1:23" ht="33" customHeight="1" x14ac:dyDescent="0.25">
      <c r="A248" s="389"/>
      <c r="B248" s="389"/>
      <c r="C248" s="389"/>
      <c r="D248" s="259"/>
      <c r="E248" s="259"/>
      <c r="F248" s="259"/>
      <c r="G248" s="259"/>
      <c r="H248" s="259"/>
      <c r="I248" s="266"/>
      <c r="J248" s="266"/>
      <c r="K248" s="266"/>
      <c r="L248" s="259"/>
      <c r="M248" s="259"/>
      <c r="N248" s="266"/>
      <c r="O248" s="266"/>
      <c r="P248" s="266"/>
      <c r="Q248" s="266"/>
      <c r="R248" s="266"/>
      <c r="S248" s="259"/>
    </row>
    <row r="249" spans="1:23" ht="33" customHeight="1" x14ac:dyDescent="0.25">
      <c r="A249" s="218"/>
      <c r="B249" s="248"/>
      <c r="C249" s="248"/>
      <c r="D249" s="248"/>
      <c r="E249" s="248"/>
      <c r="F249" s="218"/>
      <c r="G249" s="248"/>
      <c r="H249" s="248"/>
      <c r="I249" s="252"/>
      <c r="J249" s="252"/>
      <c r="K249" s="252"/>
      <c r="L249" s="248"/>
      <c r="M249" s="248"/>
      <c r="N249" s="252"/>
      <c r="O249" s="251"/>
      <c r="P249" s="251"/>
      <c r="Q249" s="251"/>
      <c r="R249" s="252"/>
      <c r="S249" s="199"/>
    </row>
    <row r="250" spans="1:23" ht="33" customHeight="1" x14ac:dyDescent="0.25">
      <c r="A250" s="389"/>
      <c r="B250" s="389"/>
      <c r="C250" s="389"/>
      <c r="D250" s="259"/>
      <c r="E250" s="259"/>
      <c r="F250" s="259"/>
      <c r="G250" s="259"/>
      <c r="H250" s="259"/>
      <c r="I250" s="266"/>
      <c r="J250" s="266"/>
      <c r="K250" s="266"/>
      <c r="L250" s="259"/>
      <c r="M250" s="259"/>
      <c r="N250" s="266"/>
      <c r="O250" s="266"/>
      <c r="P250" s="266"/>
      <c r="Q250" s="266"/>
      <c r="R250" s="266"/>
      <c r="S250" s="259"/>
    </row>
    <row r="251" spans="1:23" ht="33" customHeight="1" x14ac:dyDescent="0.25">
      <c r="A251" s="218"/>
      <c r="B251" s="248"/>
      <c r="C251" s="248"/>
      <c r="D251" s="248"/>
      <c r="E251" s="248"/>
      <c r="F251" s="218"/>
      <c r="G251" s="248"/>
      <c r="H251" s="248"/>
      <c r="I251" s="252"/>
      <c r="J251" s="252"/>
      <c r="K251" s="252"/>
      <c r="L251" s="248"/>
      <c r="M251" s="248"/>
      <c r="N251" s="252"/>
      <c r="O251" s="251"/>
      <c r="P251" s="251"/>
      <c r="Q251" s="251"/>
      <c r="R251" s="252"/>
      <c r="S251" s="199"/>
    </row>
    <row r="252" spans="1:23" ht="33" customHeight="1" x14ac:dyDescent="0.25">
      <c r="A252" s="218"/>
      <c r="B252" s="248"/>
      <c r="C252" s="248"/>
      <c r="D252" s="248"/>
      <c r="E252" s="248"/>
      <c r="F252" s="248"/>
      <c r="G252" s="248"/>
      <c r="H252" s="248"/>
      <c r="I252" s="252"/>
      <c r="J252" s="252"/>
      <c r="K252" s="252"/>
      <c r="L252" s="248"/>
      <c r="M252" s="248"/>
      <c r="N252" s="252"/>
      <c r="O252" s="251"/>
      <c r="P252" s="251"/>
      <c r="Q252" s="251"/>
      <c r="R252" s="252"/>
      <c r="S252" s="199"/>
    </row>
    <row r="253" spans="1:23" ht="33" customHeight="1" x14ac:dyDescent="0.25">
      <c r="A253" s="389"/>
      <c r="B253" s="389"/>
      <c r="C253" s="389"/>
      <c r="D253" s="259"/>
      <c r="E253" s="259"/>
      <c r="F253" s="259"/>
      <c r="G253" s="259"/>
      <c r="H253" s="259"/>
      <c r="I253" s="266"/>
      <c r="J253" s="266"/>
      <c r="K253" s="266"/>
      <c r="L253" s="259"/>
      <c r="M253" s="259"/>
      <c r="N253" s="266"/>
      <c r="O253" s="266"/>
      <c r="P253" s="266"/>
      <c r="Q253" s="266"/>
      <c r="R253" s="266"/>
      <c r="S253" s="259"/>
    </row>
    <row r="254" spans="1:23" s="204" customFormat="1" ht="33" customHeight="1" x14ac:dyDescent="0.25">
      <c r="A254" s="218"/>
      <c r="B254" s="248"/>
      <c r="C254" s="218"/>
      <c r="D254" s="249"/>
      <c r="E254" s="249"/>
      <c r="F254" s="249"/>
      <c r="G254" s="249"/>
      <c r="H254" s="249"/>
      <c r="I254" s="251"/>
      <c r="J254" s="251"/>
      <c r="K254" s="252"/>
      <c r="L254" s="218"/>
      <c r="M254" s="218"/>
      <c r="N254" s="251"/>
      <c r="O254" s="251"/>
      <c r="P254" s="251"/>
      <c r="Q254" s="251"/>
      <c r="R254" s="251"/>
      <c r="S254" s="199"/>
      <c r="T254" s="182"/>
      <c r="U254" s="182"/>
      <c r="V254" s="182"/>
      <c r="W254" s="182"/>
    </row>
    <row r="255" spans="1:23" ht="33" customHeight="1" x14ac:dyDescent="0.25">
      <c r="A255" s="218"/>
      <c r="B255" s="248"/>
      <c r="C255" s="248"/>
      <c r="D255" s="248"/>
      <c r="E255" s="248"/>
      <c r="F255" s="249"/>
      <c r="G255" s="248"/>
      <c r="H255" s="248"/>
      <c r="I255" s="252"/>
      <c r="J255" s="252"/>
      <c r="K255" s="252"/>
      <c r="L255" s="248"/>
      <c r="M255" s="248"/>
      <c r="N255" s="251"/>
      <c r="O255" s="251"/>
      <c r="P255" s="251"/>
      <c r="Q255" s="251"/>
      <c r="R255" s="251"/>
      <c r="S255" s="199"/>
    </row>
    <row r="256" spans="1:23" ht="33" customHeight="1" x14ac:dyDescent="0.25">
      <c r="A256" s="218"/>
      <c r="B256" s="248"/>
      <c r="C256" s="248"/>
      <c r="D256" s="248"/>
      <c r="E256" s="248"/>
      <c r="F256" s="248"/>
      <c r="G256" s="248"/>
      <c r="H256" s="248"/>
      <c r="I256" s="252"/>
      <c r="J256" s="252"/>
      <c r="K256" s="252"/>
      <c r="L256" s="248"/>
      <c r="M256" s="248"/>
      <c r="N256" s="251"/>
      <c r="O256" s="251"/>
      <c r="P256" s="251"/>
      <c r="Q256" s="251"/>
      <c r="R256" s="251"/>
      <c r="S256" s="199"/>
    </row>
    <row r="257" spans="1:23" ht="33" customHeight="1" x14ac:dyDescent="0.25">
      <c r="A257" s="218"/>
      <c r="B257" s="248"/>
      <c r="C257" s="248"/>
      <c r="D257" s="248"/>
      <c r="E257" s="248"/>
      <c r="F257" s="248"/>
      <c r="G257" s="248"/>
      <c r="H257" s="248"/>
      <c r="I257" s="252"/>
      <c r="J257" s="252"/>
      <c r="K257" s="252"/>
      <c r="L257" s="248"/>
      <c r="M257" s="248"/>
      <c r="N257" s="251"/>
      <c r="O257" s="251"/>
      <c r="P257" s="251"/>
      <c r="Q257" s="251"/>
      <c r="R257" s="251"/>
      <c r="S257" s="199"/>
    </row>
    <row r="258" spans="1:23" ht="33" customHeight="1" x14ac:dyDescent="0.25">
      <c r="A258" s="218"/>
      <c r="B258" s="248"/>
      <c r="C258" s="248"/>
      <c r="D258" s="248"/>
      <c r="E258" s="248"/>
      <c r="F258" s="248"/>
      <c r="G258" s="248"/>
      <c r="H258" s="248"/>
      <c r="I258" s="252"/>
      <c r="J258" s="252"/>
      <c r="K258" s="252"/>
      <c r="L258" s="248"/>
      <c r="M258" s="248"/>
      <c r="N258" s="251"/>
      <c r="O258" s="251"/>
      <c r="P258" s="251"/>
      <c r="Q258" s="251"/>
      <c r="R258" s="251"/>
      <c r="S258" s="199"/>
    </row>
    <row r="259" spans="1:23" s="253" customFormat="1" ht="33" customHeight="1" x14ac:dyDescent="0.25">
      <c r="A259" s="218"/>
      <c r="B259" s="248"/>
      <c r="C259" s="248"/>
      <c r="D259" s="248"/>
      <c r="E259" s="248"/>
      <c r="F259" s="218"/>
      <c r="G259" s="248"/>
      <c r="H259" s="248"/>
      <c r="I259" s="252"/>
      <c r="J259" s="252"/>
      <c r="K259" s="252"/>
      <c r="L259" s="248"/>
      <c r="M259" s="248"/>
      <c r="N259" s="251"/>
      <c r="O259" s="251"/>
      <c r="P259" s="251"/>
      <c r="Q259" s="251"/>
      <c r="R259" s="251"/>
      <c r="S259" s="199"/>
      <c r="T259" s="182"/>
      <c r="U259" s="182"/>
      <c r="V259" s="182"/>
      <c r="W259" s="182"/>
    </row>
    <row r="260" spans="1:23" s="198" customFormat="1" ht="33" customHeight="1" x14ac:dyDescent="0.25">
      <c r="A260" s="218"/>
      <c r="B260" s="248"/>
      <c r="C260" s="248"/>
      <c r="D260" s="248"/>
      <c r="E260" s="248"/>
      <c r="F260" s="218"/>
      <c r="G260" s="248"/>
      <c r="H260" s="248"/>
      <c r="I260" s="252"/>
      <c r="J260" s="252"/>
      <c r="K260" s="252"/>
      <c r="L260" s="248"/>
      <c r="M260" s="248"/>
      <c r="N260" s="251"/>
      <c r="O260" s="251"/>
      <c r="P260" s="251"/>
      <c r="Q260" s="251"/>
      <c r="R260" s="251"/>
      <c r="S260" s="199"/>
      <c r="T260" s="199"/>
      <c r="U260" s="182"/>
      <c r="V260" s="182"/>
      <c r="W260" s="182"/>
    </row>
    <row r="261" spans="1:23" s="198" customFormat="1" ht="33" customHeight="1" x14ac:dyDescent="0.25">
      <c r="A261" s="218"/>
      <c r="B261" s="248"/>
      <c r="C261" s="248"/>
      <c r="D261" s="248"/>
      <c r="E261" s="248"/>
      <c r="F261" s="218"/>
      <c r="G261" s="248"/>
      <c r="H261" s="248"/>
      <c r="I261" s="252"/>
      <c r="J261" s="252"/>
      <c r="K261" s="252"/>
      <c r="L261" s="248"/>
      <c r="M261" s="248"/>
      <c r="N261" s="251"/>
      <c r="O261" s="251"/>
      <c r="P261" s="251"/>
      <c r="Q261" s="251"/>
      <c r="R261" s="251"/>
      <c r="S261" s="199"/>
      <c r="T261" s="199"/>
      <c r="U261" s="182"/>
      <c r="V261" s="182"/>
      <c r="W261" s="182"/>
    </row>
    <row r="262" spans="1:23" s="198" customFormat="1" ht="33" customHeight="1" x14ac:dyDescent="0.25">
      <c r="A262" s="218"/>
      <c r="B262" s="248"/>
      <c r="C262" s="248"/>
      <c r="D262" s="248"/>
      <c r="E262" s="248"/>
      <c r="F262" s="218"/>
      <c r="G262" s="248"/>
      <c r="H262" s="248"/>
      <c r="I262" s="252"/>
      <c r="J262" s="252"/>
      <c r="K262" s="252"/>
      <c r="L262" s="248"/>
      <c r="M262" s="248"/>
      <c r="N262" s="251"/>
      <c r="O262" s="251"/>
      <c r="P262" s="251"/>
      <c r="Q262" s="251"/>
      <c r="R262" s="251"/>
      <c r="S262" s="199"/>
      <c r="T262" s="199"/>
      <c r="U262" s="182"/>
      <c r="V262" s="182"/>
      <c r="W262" s="182"/>
    </row>
    <row r="263" spans="1:23" s="198" customFormat="1" ht="33" customHeight="1" x14ac:dyDescent="0.25">
      <c r="A263" s="218"/>
      <c r="B263" s="248"/>
      <c r="C263" s="248"/>
      <c r="D263" s="248"/>
      <c r="E263" s="248"/>
      <c r="F263" s="218"/>
      <c r="G263" s="248"/>
      <c r="H263" s="248"/>
      <c r="I263" s="252"/>
      <c r="J263" s="252"/>
      <c r="K263" s="252"/>
      <c r="L263" s="248"/>
      <c r="M263" s="248"/>
      <c r="N263" s="251"/>
      <c r="O263" s="251"/>
      <c r="P263" s="251"/>
      <c r="Q263" s="251"/>
      <c r="R263" s="251"/>
      <c r="S263" s="199"/>
      <c r="T263" s="199"/>
      <c r="U263" s="182"/>
      <c r="V263" s="182"/>
      <c r="W263" s="182"/>
    </row>
    <row r="264" spans="1:23" s="198" customFormat="1" ht="33" customHeight="1" x14ac:dyDescent="0.25">
      <c r="A264" s="218"/>
      <c r="B264" s="248"/>
      <c r="C264" s="248"/>
      <c r="D264" s="248"/>
      <c r="E264" s="248"/>
      <c r="F264" s="218"/>
      <c r="G264" s="248"/>
      <c r="H264" s="248"/>
      <c r="I264" s="252"/>
      <c r="J264" s="252"/>
      <c r="K264" s="252"/>
      <c r="L264" s="248"/>
      <c r="M264" s="248"/>
      <c r="N264" s="251"/>
      <c r="O264" s="251"/>
      <c r="P264" s="251"/>
      <c r="Q264" s="251"/>
      <c r="R264" s="251"/>
      <c r="S264" s="199"/>
      <c r="T264" s="199"/>
      <c r="U264" s="182"/>
      <c r="V264" s="182"/>
      <c r="W264" s="182"/>
    </row>
    <row r="265" spans="1:23" ht="33" customHeight="1" x14ac:dyDescent="0.25">
      <c r="A265" s="389"/>
      <c r="B265" s="389"/>
      <c r="C265" s="389"/>
      <c r="D265" s="259"/>
      <c r="E265" s="259"/>
      <c r="F265" s="259"/>
      <c r="G265" s="259"/>
      <c r="H265" s="259"/>
      <c r="I265" s="266"/>
      <c r="J265" s="266"/>
      <c r="K265" s="266"/>
      <c r="L265" s="259"/>
      <c r="M265" s="259"/>
      <c r="N265" s="266"/>
      <c r="O265" s="266"/>
      <c r="P265" s="266"/>
      <c r="Q265" s="266"/>
      <c r="R265" s="266"/>
      <c r="S265" s="259"/>
    </row>
    <row r="266" spans="1:23" s="204" customFormat="1" ht="33" customHeight="1" x14ac:dyDescent="0.25">
      <c r="A266" s="218"/>
      <c r="B266" s="248"/>
      <c r="C266" s="248"/>
      <c r="D266" s="248"/>
      <c r="E266" s="248"/>
      <c r="F266" s="249"/>
      <c r="G266" s="248"/>
      <c r="H266" s="248"/>
      <c r="I266" s="255"/>
      <c r="J266" s="252"/>
      <c r="K266" s="252"/>
      <c r="L266" s="248"/>
      <c r="M266" s="256"/>
      <c r="N266" s="252"/>
      <c r="O266" s="252"/>
      <c r="P266" s="252"/>
      <c r="Q266" s="252"/>
      <c r="R266" s="252"/>
      <c r="S266" s="265"/>
      <c r="T266" s="182"/>
      <c r="U266" s="182"/>
      <c r="V266" s="182"/>
      <c r="W266" s="182"/>
    </row>
    <row r="267" spans="1:23" s="204" customFormat="1" ht="33" customHeight="1" x14ac:dyDescent="0.25">
      <c r="A267" s="218"/>
      <c r="B267" s="248"/>
      <c r="C267" s="248"/>
      <c r="D267" s="248"/>
      <c r="E267" s="248"/>
      <c r="F267" s="249"/>
      <c r="G267" s="248"/>
      <c r="H267" s="248"/>
      <c r="I267" s="255"/>
      <c r="J267" s="252"/>
      <c r="K267" s="252"/>
      <c r="L267" s="248"/>
      <c r="M267" s="256"/>
      <c r="N267" s="252"/>
      <c r="O267" s="252"/>
      <c r="P267" s="252"/>
      <c r="Q267" s="252"/>
      <c r="R267" s="252"/>
      <c r="S267" s="265"/>
      <c r="T267" s="182"/>
      <c r="U267" s="182"/>
      <c r="V267" s="182"/>
      <c r="W267" s="182"/>
    </row>
    <row r="268" spans="1:23" x14ac:dyDescent="0.25">
      <c r="A268" s="389"/>
      <c r="B268" s="389"/>
      <c r="C268" s="389"/>
      <c r="D268" s="259"/>
      <c r="E268" s="259"/>
      <c r="F268" s="259"/>
      <c r="G268" s="259"/>
      <c r="H268" s="259"/>
      <c r="I268" s="266"/>
      <c r="J268" s="266"/>
      <c r="K268" s="266"/>
      <c r="L268" s="259"/>
      <c r="M268" s="259"/>
      <c r="N268" s="266"/>
      <c r="O268" s="266"/>
      <c r="P268" s="266"/>
      <c r="Q268" s="266"/>
      <c r="R268" s="266"/>
      <c r="S268" s="259"/>
    </row>
    <row r="269" spans="1:23" s="204" customFormat="1" x14ac:dyDescent="0.25">
      <c r="A269" s="218"/>
      <c r="B269" s="248"/>
      <c r="C269" s="248"/>
      <c r="D269" s="218"/>
      <c r="E269" s="218"/>
      <c r="F269" s="218"/>
      <c r="G269" s="218"/>
      <c r="H269" s="218"/>
      <c r="I269" s="251"/>
      <c r="J269" s="251"/>
      <c r="K269" s="251"/>
      <c r="L269" s="218"/>
      <c r="M269" s="218"/>
      <c r="N269" s="251"/>
      <c r="O269" s="251"/>
      <c r="P269" s="251"/>
      <c r="Q269" s="251"/>
      <c r="R269" s="251"/>
      <c r="S269" s="265"/>
      <c r="T269" s="182"/>
      <c r="U269" s="182"/>
      <c r="V269" s="182"/>
      <c r="W269" s="182"/>
    </row>
    <row r="270" spans="1:23" x14ac:dyDescent="0.25">
      <c r="A270" s="389"/>
      <c r="B270" s="389"/>
      <c r="C270" s="389"/>
      <c r="D270" s="259"/>
      <c r="E270" s="259"/>
      <c r="F270" s="259"/>
      <c r="G270" s="259"/>
      <c r="H270" s="259"/>
      <c r="I270" s="266"/>
      <c r="J270" s="266"/>
      <c r="K270" s="266"/>
      <c r="L270" s="259"/>
      <c r="M270" s="259"/>
      <c r="N270" s="266"/>
      <c r="O270" s="266"/>
      <c r="P270" s="266"/>
      <c r="Q270" s="266"/>
      <c r="R270" s="266"/>
      <c r="S270" s="259"/>
    </row>
    <row r="271" spans="1:23" s="204" customFormat="1" x14ac:dyDescent="0.25">
      <c r="A271" s="218"/>
      <c r="B271" s="218"/>
      <c r="C271" s="254"/>
      <c r="D271" s="218"/>
      <c r="E271" s="218"/>
      <c r="F271" s="218"/>
      <c r="G271" s="218"/>
      <c r="H271" s="218"/>
      <c r="I271" s="251"/>
      <c r="J271" s="251"/>
      <c r="K271" s="251"/>
      <c r="L271" s="248"/>
      <c r="M271" s="248"/>
      <c r="N271" s="252"/>
      <c r="O271" s="252"/>
      <c r="P271" s="252"/>
      <c r="Q271" s="252"/>
      <c r="R271" s="252"/>
      <c r="S271" s="265"/>
      <c r="T271" s="182"/>
      <c r="U271" s="182"/>
      <c r="V271" s="182"/>
      <c r="W271" s="182"/>
    </row>
    <row r="272" spans="1:23" s="204" customFormat="1" x14ac:dyDescent="0.25">
      <c r="A272" s="218"/>
      <c r="B272" s="218"/>
      <c r="C272" s="254"/>
      <c r="D272" s="218"/>
      <c r="E272" s="218"/>
      <c r="F272" s="218"/>
      <c r="G272" s="218"/>
      <c r="H272" s="218"/>
      <c r="I272" s="251"/>
      <c r="J272" s="251"/>
      <c r="K272" s="251"/>
      <c r="L272" s="248"/>
      <c r="M272" s="248"/>
      <c r="N272" s="252"/>
      <c r="O272" s="252"/>
      <c r="P272" s="252"/>
      <c r="Q272" s="252"/>
      <c r="R272" s="252"/>
      <c r="S272" s="265"/>
      <c r="T272" s="182"/>
      <c r="U272" s="182"/>
      <c r="V272" s="182"/>
      <c r="W272" s="182"/>
    </row>
    <row r="273" spans="1:23" x14ac:dyDescent="0.25">
      <c r="A273" s="390"/>
      <c r="B273" s="390"/>
      <c r="C273" s="390"/>
      <c r="D273" s="259"/>
      <c r="E273" s="259"/>
      <c r="F273" s="259"/>
      <c r="G273" s="259"/>
      <c r="H273" s="259"/>
      <c r="I273" s="266"/>
      <c r="J273" s="266"/>
      <c r="K273" s="266"/>
      <c r="L273" s="259"/>
      <c r="M273" s="259"/>
      <c r="N273" s="266"/>
      <c r="O273" s="266"/>
      <c r="P273" s="266"/>
      <c r="Q273" s="266"/>
      <c r="R273" s="266"/>
      <c r="S273" s="259"/>
    </row>
    <row r="274" spans="1:23" s="204" customFormat="1" x14ac:dyDescent="0.25">
      <c r="A274" s="218"/>
      <c r="B274" s="248"/>
      <c r="C274" s="248"/>
      <c r="D274" s="248"/>
      <c r="E274" s="248"/>
      <c r="F274" s="249"/>
      <c r="G274" s="248"/>
      <c r="H274" s="248"/>
      <c r="I274" s="255"/>
      <c r="J274" s="252"/>
      <c r="K274" s="252"/>
      <c r="L274" s="248"/>
      <c r="M274" s="256"/>
      <c r="N274" s="252"/>
      <c r="O274" s="252"/>
      <c r="P274" s="252"/>
      <c r="Q274" s="252"/>
      <c r="R274" s="252"/>
      <c r="S274" s="265"/>
      <c r="T274" s="182"/>
      <c r="U274" s="182"/>
      <c r="V274" s="182"/>
      <c r="W274" s="182"/>
    </row>
    <row r="275" spans="1:23" x14ac:dyDescent="0.25">
      <c r="A275" s="389"/>
      <c r="B275" s="389"/>
      <c r="C275" s="389"/>
      <c r="D275" s="259"/>
      <c r="E275" s="259"/>
      <c r="F275" s="259"/>
      <c r="G275" s="259"/>
      <c r="H275" s="259"/>
      <c r="I275" s="266"/>
      <c r="J275" s="266"/>
      <c r="K275" s="266"/>
      <c r="L275" s="259"/>
      <c r="M275" s="259"/>
      <c r="N275" s="266"/>
      <c r="O275" s="266"/>
      <c r="P275" s="266"/>
      <c r="Q275" s="266"/>
      <c r="R275" s="266"/>
      <c r="S275" s="259"/>
    </row>
    <row r="276" spans="1:23" s="204" customFormat="1" x14ac:dyDescent="0.25">
      <c r="A276" s="218"/>
      <c r="B276" s="248"/>
      <c r="C276" s="248"/>
      <c r="D276" s="248"/>
      <c r="E276" s="248"/>
      <c r="F276" s="249"/>
      <c r="G276" s="248"/>
      <c r="H276" s="248"/>
      <c r="I276" s="255"/>
      <c r="J276" s="252"/>
      <c r="K276" s="252"/>
      <c r="L276" s="248"/>
      <c r="M276" s="256"/>
      <c r="N276" s="252"/>
      <c r="O276" s="252"/>
      <c r="P276" s="252"/>
      <c r="Q276" s="252"/>
      <c r="R276" s="252"/>
      <c r="S276" s="265"/>
      <c r="T276" s="182"/>
      <c r="U276" s="182"/>
      <c r="V276" s="182"/>
      <c r="W276" s="182"/>
    </row>
    <row r="277" spans="1:23" s="204" customFormat="1" x14ac:dyDescent="0.25">
      <c r="A277" s="218"/>
      <c r="B277" s="248"/>
      <c r="C277" s="248"/>
      <c r="D277" s="248"/>
      <c r="E277" s="248"/>
      <c r="F277" s="249"/>
      <c r="G277" s="248"/>
      <c r="H277" s="248"/>
      <c r="I277" s="255"/>
      <c r="J277" s="252"/>
      <c r="K277" s="252"/>
      <c r="L277" s="248"/>
      <c r="M277" s="256"/>
      <c r="N277" s="252"/>
      <c r="O277" s="252"/>
      <c r="P277" s="252"/>
      <c r="Q277" s="252"/>
      <c r="R277" s="252"/>
      <c r="S277" s="265"/>
      <c r="T277" s="182"/>
      <c r="U277" s="182"/>
      <c r="V277" s="182"/>
      <c r="W277" s="182"/>
    </row>
    <row r="278" spans="1:23" s="204" customFormat="1" x14ac:dyDescent="0.25">
      <c r="A278" s="218"/>
      <c r="B278" s="248"/>
      <c r="C278" s="248"/>
      <c r="D278" s="248"/>
      <c r="E278" s="248"/>
      <c r="F278" s="249"/>
      <c r="G278" s="248"/>
      <c r="H278" s="248"/>
      <c r="I278" s="255"/>
      <c r="J278" s="252"/>
      <c r="K278" s="252"/>
      <c r="L278" s="248"/>
      <c r="M278" s="256"/>
      <c r="N278" s="252"/>
      <c r="O278" s="252"/>
      <c r="P278" s="252"/>
      <c r="Q278" s="252"/>
      <c r="R278" s="252"/>
      <c r="S278" s="265"/>
      <c r="T278" s="182"/>
      <c r="U278" s="182"/>
      <c r="V278" s="182"/>
      <c r="W278" s="182"/>
    </row>
    <row r="279" spans="1:23" s="204" customFormat="1" x14ac:dyDescent="0.25">
      <c r="A279" s="218"/>
      <c r="B279" s="248"/>
      <c r="C279" s="248"/>
      <c r="D279" s="248"/>
      <c r="E279" s="248"/>
      <c r="F279" s="249"/>
      <c r="G279" s="248"/>
      <c r="H279" s="248"/>
      <c r="I279" s="255"/>
      <c r="J279" s="252"/>
      <c r="K279" s="252"/>
      <c r="L279" s="248"/>
      <c r="M279" s="256"/>
      <c r="N279" s="252"/>
      <c r="O279" s="252"/>
      <c r="P279" s="252"/>
      <c r="Q279" s="252"/>
      <c r="R279" s="252"/>
      <c r="S279" s="265"/>
      <c r="T279" s="182"/>
      <c r="U279" s="182"/>
      <c r="V279" s="182"/>
      <c r="W279" s="182"/>
    </row>
    <row r="280" spans="1:23" s="193" customFormat="1" ht="15" customHeight="1" x14ac:dyDescent="0.25">
      <c r="A280" s="390"/>
      <c r="B280" s="390"/>
      <c r="C280" s="390"/>
      <c r="D280" s="259"/>
      <c r="E280" s="259"/>
      <c r="F280" s="259"/>
      <c r="G280" s="259"/>
      <c r="H280" s="259"/>
      <c r="I280" s="266"/>
      <c r="J280" s="266"/>
      <c r="K280" s="266"/>
      <c r="L280" s="259"/>
      <c r="M280" s="259"/>
      <c r="N280" s="266"/>
      <c r="O280" s="266"/>
      <c r="P280" s="266"/>
      <c r="Q280" s="266"/>
      <c r="R280" s="266"/>
      <c r="S280" s="259"/>
      <c r="T280" s="182"/>
      <c r="U280" s="182"/>
      <c r="V280" s="182"/>
      <c r="W280" s="182"/>
    </row>
    <row r="281" spans="1:23" s="204" customFormat="1" x14ac:dyDescent="0.25">
      <c r="A281" s="218"/>
      <c r="B281" s="248"/>
      <c r="C281" s="248"/>
      <c r="D281" s="248"/>
      <c r="E281" s="248"/>
      <c r="F281" s="249"/>
      <c r="G281" s="248"/>
      <c r="H281" s="248"/>
      <c r="I281" s="255"/>
      <c r="J281" s="252"/>
      <c r="K281" s="252"/>
      <c r="L281" s="248"/>
      <c r="M281" s="256"/>
      <c r="N281" s="252"/>
      <c r="O281" s="252"/>
      <c r="P281" s="252"/>
      <c r="Q281" s="252"/>
      <c r="R281" s="252"/>
      <c r="S281" s="265"/>
      <c r="T281" s="182"/>
      <c r="U281" s="182"/>
      <c r="V281" s="182"/>
      <c r="W281" s="182"/>
    </row>
    <row r="282" spans="1:23" s="204" customFormat="1" x14ac:dyDescent="0.25">
      <c r="A282" s="218"/>
      <c r="B282" s="248"/>
      <c r="C282" s="218"/>
      <c r="D282" s="218"/>
      <c r="E282" s="218"/>
      <c r="F282" s="218"/>
      <c r="G282" s="218"/>
      <c r="H282" s="218"/>
      <c r="I282" s="251"/>
      <c r="J282" s="251"/>
      <c r="K282" s="252"/>
      <c r="L282" s="218"/>
      <c r="M282" s="218"/>
      <c r="N282" s="252"/>
      <c r="O282" s="251"/>
      <c r="P282" s="251"/>
      <c r="Q282" s="251"/>
      <c r="R282" s="252"/>
      <c r="S282" s="199"/>
      <c r="T282" s="182"/>
      <c r="U282" s="182"/>
      <c r="V282" s="182"/>
      <c r="W282" s="182"/>
    </row>
    <row r="283" spans="1:23" s="204" customFormat="1" x14ac:dyDescent="0.25">
      <c r="A283" s="218"/>
      <c r="B283" s="248"/>
      <c r="C283" s="218"/>
      <c r="D283" s="218"/>
      <c r="E283" s="218"/>
      <c r="F283" s="218"/>
      <c r="G283" s="218"/>
      <c r="H283" s="218"/>
      <c r="I283" s="251"/>
      <c r="J283" s="251"/>
      <c r="K283" s="252"/>
      <c r="L283" s="218"/>
      <c r="M283" s="218"/>
      <c r="N283" s="252"/>
      <c r="O283" s="251"/>
      <c r="P283" s="251"/>
      <c r="Q283" s="251"/>
      <c r="R283" s="252"/>
      <c r="S283" s="199"/>
      <c r="T283" s="182"/>
      <c r="U283" s="182"/>
      <c r="V283" s="182"/>
      <c r="W283" s="182"/>
    </row>
    <row r="284" spans="1:23" s="204" customFormat="1" x14ac:dyDescent="0.25">
      <c r="A284" s="218"/>
      <c r="B284" s="248"/>
      <c r="C284" s="218"/>
      <c r="D284" s="218"/>
      <c r="E284" s="218"/>
      <c r="F284" s="218"/>
      <c r="G284" s="218"/>
      <c r="H284" s="218"/>
      <c r="I284" s="251"/>
      <c r="J284" s="251"/>
      <c r="K284" s="252"/>
      <c r="L284" s="218"/>
      <c r="M284" s="218"/>
      <c r="N284" s="252"/>
      <c r="O284" s="251"/>
      <c r="P284" s="251"/>
      <c r="Q284" s="251"/>
      <c r="R284" s="252"/>
      <c r="S284" s="199"/>
      <c r="T284" s="182"/>
      <c r="U284" s="182"/>
      <c r="V284" s="182"/>
      <c r="W284" s="182"/>
    </row>
    <row r="285" spans="1:23" s="204" customFormat="1" x14ac:dyDescent="0.25">
      <c r="A285" s="218"/>
      <c r="B285" s="248"/>
      <c r="C285" s="218"/>
      <c r="D285" s="218"/>
      <c r="E285" s="218"/>
      <c r="F285" s="218"/>
      <c r="G285" s="218"/>
      <c r="H285" s="218"/>
      <c r="I285" s="251"/>
      <c r="J285" s="251"/>
      <c r="K285" s="252"/>
      <c r="L285" s="218"/>
      <c r="M285" s="218"/>
      <c r="N285" s="252"/>
      <c r="O285" s="251"/>
      <c r="P285" s="251"/>
      <c r="Q285" s="251"/>
      <c r="R285" s="252"/>
      <c r="S285" s="199"/>
      <c r="T285" s="182"/>
      <c r="U285" s="182"/>
      <c r="V285" s="182"/>
      <c r="W285" s="182"/>
    </row>
    <row r="286" spans="1:23" s="204" customFormat="1" x14ac:dyDescent="0.25">
      <c r="A286" s="218"/>
      <c r="B286" s="248"/>
      <c r="C286" s="218"/>
      <c r="D286" s="218"/>
      <c r="E286" s="218"/>
      <c r="F286" s="218"/>
      <c r="G286" s="218"/>
      <c r="H286" s="218"/>
      <c r="I286" s="252"/>
      <c r="J286" s="252"/>
      <c r="K286" s="252"/>
      <c r="L286" s="218"/>
      <c r="M286" s="218"/>
      <c r="N286" s="252"/>
      <c r="O286" s="251"/>
      <c r="P286" s="251"/>
      <c r="Q286" s="251"/>
      <c r="R286" s="252"/>
      <c r="S286" s="199"/>
      <c r="T286" s="182"/>
      <c r="U286" s="182"/>
      <c r="V286" s="182"/>
      <c r="W286" s="182"/>
    </row>
    <row r="287" spans="1:23" s="204" customFormat="1" x14ac:dyDescent="0.25">
      <c r="A287" s="218"/>
      <c r="B287" s="248"/>
      <c r="C287" s="218"/>
      <c r="D287" s="269"/>
      <c r="E287" s="218"/>
      <c r="F287" s="218"/>
      <c r="G287" s="248"/>
      <c r="H287" s="256"/>
      <c r="I287" s="252"/>
      <c r="J287" s="252"/>
      <c r="K287" s="252"/>
      <c r="L287" s="248"/>
      <c r="M287" s="218"/>
      <c r="N287" s="252"/>
      <c r="O287" s="251"/>
      <c r="P287" s="251"/>
      <c r="Q287" s="251"/>
      <c r="R287" s="252"/>
      <c r="S287" s="199"/>
      <c r="T287" s="182"/>
      <c r="U287" s="182"/>
      <c r="V287" s="182"/>
      <c r="W287" s="182"/>
    </row>
    <row r="288" spans="1:23" s="204" customFormat="1" x14ac:dyDescent="0.25">
      <c r="A288" s="218"/>
      <c r="B288" s="248"/>
      <c r="C288" s="218"/>
      <c r="D288" s="218"/>
      <c r="E288" s="218"/>
      <c r="F288" s="218"/>
      <c r="G288" s="218"/>
      <c r="H288" s="218"/>
      <c r="I288" s="251"/>
      <c r="J288" s="251"/>
      <c r="K288" s="252"/>
      <c r="L288" s="218"/>
      <c r="M288" s="218"/>
      <c r="N288" s="252"/>
      <c r="O288" s="251"/>
      <c r="P288" s="251"/>
      <c r="Q288" s="251"/>
      <c r="R288" s="252"/>
      <c r="S288" s="199"/>
      <c r="T288" s="182"/>
      <c r="U288" s="182"/>
      <c r="V288" s="182"/>
      <c r="W288" s="182"/>
    </row>
    <row r="289" spans="1:23" s="204" customFormat="1" x14ac:dyDescent="0.25">
      <c r="A289" s="218"/>
      <c r="B289" s="248"/>
      <c r="C289" s="218"/>
      <c r="D289" s="270"/>
      <c r="E289" s="218"/>
      <c r="F289" s="218"/>
      <c r="G289" s="248"/>
      <c r="H289" s="248"/>
      <c r="I289" s="252"/>
      <c r="J289" s="252"/>
      <c r="K289" s="252"/>
      <c r="L289" s="271"/>
      <c r="M289" s="218"/>
      <c r="N289" s="252"/>
      <c r="O289" s="251"/>
      <c r="P289" s="251"/>
      <c r="Q289" s="251"/>
      <c r="R289" s="252"/>
      <c r="S289" s="199"/>
      <c r="T289" s="182"/>
      <c r="U289" s="182"/>
      <c r="V289" s="182"/>
      <c r="W289" s="182"/>
    </row>
    <row r="290" spans="1:23" s="204" customFormat="1" x14ac:dyDescent="0.25">
      <c r="A290" s="218"/>
      <c r="B290" s="248"/>
      <c r="C290" s="218"/>
      <c r="D290" s="218"/>
      <c r="E290" s="218"/>
      <c r="F290" s="218"/>
      <c r="G290" s="218"/>
      <c r="H290" s="218"/>
      <c r="I290" s="251"/>
      <c r="J290" s="251"/>
      <c r="K290" s="252"/>
      <c r="L290" s="218"/>
      <c r="M290" s="218"/>
      <c r="N290" s="252"/>
      <c r="O290" s="251"/>
      <c r="P290" s="251"/>
      <c r="Q290" s="251"/>
      <c r="R290" s="252"/>
      <c r="S290" s="199"/>
      <c r="T290" s="182"/>
      <c r="U290" s="182"/>
      <c r="V290" s="182"/>
      <c r="W290" s="182"/>
    </row>
    <row r="291" spans="1:23" s="204" customFormat="1" x14ac:dyDescent="0.25">
      <c r="A291" s="218"/>
      <c r="B291" s="248"/>
      <c r="C291" s="218"/>
      <c r="D291" s="218"/>
      <c r="E291" s="218"/>
      <c r="F291" s="218"/>
      <c r="G291" s="218"/>
      <c r="H291" s="218"/>
      <c r="I291" s="251"/>
      <c r="J291" s="251"/>
      <c r="K291" s="252"/>
      <c r="L291" s="218"/>
      <c r="M291" s="218"/>
      <c r="N291" s="252"/>
      <c r="O291" s="251"/>
      <c r="P291" s="251"/>
      <c r="Q291" s="251"/>
      <c r="R291" s="252"/>
      <c r="S291" s="199"/>
      <c r="T291" s="182"/>
      <c r="U291" s="182"/>
      <c r="V291" s="182"/>
      <c r="W291" s="182"/>
    </row>
    <row r="292" spans="1:23" s="204" customFormat="1" x14ac:dyDescent="0.25">
      <c r="A292" s="218"/>
      <c r="B292" s="248"/>
      <c r="C292" s="218"/>
      <c r="D292" s="218"/>
      <c r="E292" s="218"/>
      <c r="F292" s="218"/>
      <c r="G292" s="218"/>
      <c r="H292" s="218"/>
      <c r="I292" s="251"/>
      <c r="J292" s="251"/>
      <c r="K292" s="252"/>
      <c r="L292" s="218"/>
      <c r="M292" s="218"/>
      <c r="N292" s="252"/>
      <c r="O292" s="251"/>
      <c r="P292" s="251"/>
      <c r="Q292" s="251"/>
      <c r="R292" s="252"/>
      <c r="S292" s="199"/>
      <c r="T292" s="182"/>
      <c r="U292" s="182"/>
      <c r="V292" s="182"/>
      <c r="W292" s="182"/>
    </row>
    <row r="293" spans="1:23" s="204" customFormat="1" x14ac:dyDescent="0.25">
      <c r="A293" s="218"/>
      <c r="B293" s="248"/>
      <c r="C293" s="218"/>
      <c r="D293" s="218"/>
      <c r="E293" s="218"/>
      <c r="F293" s="218"/>
      <c r="G293" s="218"/>
      <c r="H293" s="218"/>
      <c r="I293" s="251"/>
      <c r="J293" s="251"/>
      <c r="K293" s="252"/>
      <c r="L293" s="218"/>
      <c r="M293" s="218"/>
      <c r="N293" s="252"/>
      <c r="O293" s="251"/>
      <c r="P293" s="251"/>
      <c r="Q293" s="251"/>
      <c r="R293" s="252"/>
      <c r="S293" s="199"/>
      <c r="T293" s="182"/>
      <c r="U293" s="182"/>
      <c r="V293" s="182"/>
      <c r="W293" s="182"/>
    </row>
    <row r="294" spans="1:23" s="204" customFormat="1" x14ac:dyDescent="0.25">
      <c r="A294" s="218"/>
      <c r="B294" s="248"/>
      <c r="C294" s="218"/>
      <c r="D294" s="269"/>
      <c r="E294" s="218"/>
      <c r="F294" s="218"/>
      <c r="G294" s="248"/>
      <c r="H294" s="248"/>
      <c r="I294" s="252"/>
      <c r="J294" s="252"/>
      <c r="K294" s="252"/>
      <c r="L294" s="248"/>
      <c r="M294" s="271"/>
      <c r="N294" s="252"/>
      <c r="O294" s="251"/>
      <c r="P294" s="251"/>
      <c r="Q294" s="251"/>
      <c r="R294" s="252"/>
      <c r="S294" s="199"/>
      <c r="T294" s="182"/>
      <c r="U294" s="182"/>
      <c r="V294" s="182"/>
      <c r="W294" s="182"/>
    </row>
    <row r="295" spans="1:23" s="204" customFormat="1" x14ac:dyDescent="0.25">
      <c r="A295" s="218"/>
      <c r="B295" s="248"/>
      <c r="C295" s="218"/>
      <c r="D295" s="218"/>
      <c r="E295" s="218"/>
      <c r="F295" s="218"/>
      <c r="G295" s="218"/>
      <c r="H295" s="218"/>
      <c r="I295" s="251"/>
      <c r="J295" s="251"/>
      <c r="K295" s="252"/>
      <c r="L295" s="218"/>
      <c r="M295" s="218"/>
      <c r="N295" s="252"/>
      <c r="O295" s="251"/>
      <c r="P295" s="251"/>
      <c r="Q295" s="251"/>
      <c r="R295" s="252"/>
      <c r="S295" s="199"/>
      <c r="T295" s="182"/>
      <c r="U295" s="182"/>
      <c r="V295" s="182"/>
      <c r="W295" s="182"/>
    </row>
    <row r="296" spans="1:23" s="204" customFormat="1" x14ac:dyDescent="0.25">
      <c r="A296" s="218"/>
      <c r="B296" s="248"/>
      <c r="C296" s="218"/>
      <c r="D296" s="218"/>
      <c r="E296" s="218"/>
      <c r="F296" s="218"/>
      <c r="G296" s="218"/>
      <c r="H296" s="218"/>
      <c r="I296" s="251"/>
      <c r="J296" s="251"/>
      <c r="K296" s="252"/>
      <c r="L296" s="218"/>
      <c r="M296" s="218"/>
      <c r="N296" s="252"/>
      <c r="O296" s="251"/>
      <c r="P296" s="251"/>
      <c r="Q296" s="251"/>
      <c r="R296" s="252"/>
      <c r="S296" s="199"/>
      <c r="T296" s="182"/>
      <c r="U296" s="182"/>
      <c r="V296" s="182"/>
      <c r="W296" s="182"/>
    </row>
    <row r="297" spans="1:23" s="204" customFormat="1" x14ac:dyDescent="0.25">
      <c r="A297" s="218"/>
      <c r="B297" s="248"/>
      <c r="C297" s="218"/>
      <c r="D297" s="218"/>
      <c r="E297" s="218"/>
      <c r="F297" s="218"/>
      <c r="G297" s="218"/>
      <c r="H297" s="218"/>
      <c r="I297" s="251"/>
      <c r="J297" s="251"/>
      <c r="K297" s="252"/>
      <c r="L297" s="218"/>
      <c r="M297" s="218"/>
      <c r="N297" s="252"/>
      <c r="O297" s="251"/>
      <c r="P297" s="251"/>
      <c r="Q297" s="251"/>
      <c r="R297" s="252"/>
      <c r="S297" s="199"/>
      <c r="T297" s="182"/>
      <c r="U297" s="182"/>
      <c r="V297" s="182"/>
      <c r="W297" s="182"/>
    </row>
    <row r="298" spans="1:23" s="204" customFormat="1" x14ac:dyDescent="0.25">
      <c r="A298" s="218"/>
      <c r="B298" s="248"/>
      <c r="C298" s="218"/>
      <c r="D298" s="218"/>
      <c r="E298" s="218"/>
      <c r="F298" s="218"/>
      <c r="G298" s="218"/>
      <c r="H298" s="218"/>
      <c r="I298" s="251"/>
      <c r="J298" s="251"/>
      <c r="K298" s="252"/>
      <c r="L298" s="218"/>
      <c r="M298" s="218"/>
      <c r="N298" s="252"/>
      <c r="O298" s="251"/>
      <c r="P298" s="251"/>
      <c r="Q298" s="251"/>
      <c r="R298" s="252"/>
      <c r="S298" s="199"/>
      <c r="T298" s="182"/>
      <c r="U298" s="182"/>
      <c r="V298" s="182"/>
      <c r="W298" s="182"/>
    </row>
    <row r="299" spans="1:23" s="204" customFormat="1" x14ac:dyDescent="0.25">
      <c r="A299" s="218"/>
      <c r="B299" s="248"/>
      <c r="C299" s="218"/>
      <c r="D299" s="218"/>
      <c r="E299" s="218"/>
      <c r="F299" s="218"/>
      <c r="G299" s="218"/>
      <c r="H299" s="218"/>
      <c r="I299" s="251"/>
      <c r="J299" s="251"/>
      <c r="K299" s="252"/>
      <c r="L299" s="218"/>
      <c r="M299" s="218"/>
      <c r="N299" s="252"/>
      <c r="O299" s="251"/>
      <c r="P299" s="251"/>
      <c r="Q299" s="251"/>
      <c r="R299" s="252"/>
      <c r="S299" s="199"/>
      <c r="T299" s="182"/>
      <c r="U299" s="182"/>
      <c r="V299" s="182"/>
      <c r="W299" s="182"/>
    </row>
    <row r="300" spans="1:23" s="204" customFormat="1" x14ac:dyDescent="0.25">
      <c r="A300" s="218"/>
      <c r="B300" s="248"/>
      <c r="C300" s="218"/>
      <c r="D300" s="218"/>
      <c r="E300" s="218"/>
      <c r="F300" s="218"/>
      <c r="G300" s="218"/>
      <c r="H300" s="218"/>
      <c r="I300" s="251"/>
      <c r="J300" s="251"/>
      <c r="K300" s="252"/>
      <c r="L300" s="218"/>
      <c r="M300" s="218"/>
      <c r="N300" s="252"/>
      <c r="O300" s="251"/>
      <c r="P300" s="251"/>
      <c r="Q300" s="251"/>
      <c r="R300" s="252"/>
      <c r="S300" s="199"/>
      <c r="T300" s="182"/>
      <c r="U300" s="182"/>
      <c r="V300" s="182"/>
      <c r="W300" s="182"/>
    </row>
    <row r="301" spans="1:23" s="204" customFormat="1" x14ac:dyDescent="0.25">
      <c r="A301" s="218"/>
      <c r="B301" s="248"/>
      <c r="C301" s="218"/>
      <c r="D301" s="269"/>
      <c r="E301" s="218"/>
      <c r="F301" s="218"/>
      <c r="G301" s="248"/>
      <c r="H301" s="248"/>
      <c r="I301" s="252"/>
      <c r="J301" s="252"/>
      <c r="K301" s="252"/>
      <c r="L301" s="218"/>
      <c r="M301" s="218"/>
      <c r="N301" s="252"/>
      <c r="O301" s="251"/>
      <c r="P301" s="251"/>
      <c r="Q301" s="251"/>
      <c r="R301" s="252"/>
      <c r="S301" s="199"/>
      <c r="T301" s="182"/>
      <c r="U301" s="182"/>
      <c r="V301" s="182"/>
      <c r="W301" s="182"/>
    </row>
    <row r="302" spans="1:23" s="204" customFormat="1" x14ac:dyDescent="0.25">
      <c r="A302" s="218"/>
      <c r="B302" s="248"/>
      <c r="C302" s="218"/>
      <c r="D302" s="218"/>
      <c r="E302" s="218"/>
      <c r="F302" s="218"/>
      <c r="G302" s="218"/>
      <c r="H302" s="218"/>
      <c r="I302" s="251"/>
      <c r="J302" s="251"/>
      <c r="K302" s="252"/>
      <c r="L302" s="218"/>
      <c r="M302" s="218"/>
      <c r="N302" s="252"/>
      <c r="O302" s="251"/>
      <c r="P302" s="251"/>
      <c r="Q302" s="251"/>
      <c r="R302" s="252"/>
      <c r="S302" s="199"/>
      <c r="T302" s="182"/>
      <c r="U302" s="182"/>
      <c r="V302" s="182"/>
      <c r="W302" s="182"/>
    </row>
    <row r="303" spans="1:23" s="204" customFormat="1" x14ac:dyDescent="0.25">
      <c r="A303" s="218"/>
      <c r="B303" s="248"/>
      <c r="C303" s="218"/>
      <c r="D303" s="218"/>
      <c r="E303" s="218"/>
      <c r="F303" s="218"/>
      <c r="G303" s="218"/>
      <c r="H303" s="218"/>
      <c r="I303" s="251"/>
      <c r="J303" s="251"/>
      <c r="K303" s="252"/>
      <c r="L303" s="218"/>
      <c r="M303" s="218"/>
      <c r="N303" s="252"/>
      <c r="O303" s="251"/>
      <c r="P303" s="251"/>
      <c r="Q303" s="251"/>
      <c r="R303" s="252"/>
      <c r="S303" s="199"/>
      <c r="T303" s="182"/>
      <c r="U303" s="182"/>
      <c r="V303" s="182"/>
      <c r="W303" s="182"/>
    </row>
    <row r="304" spans="1:23" s="204" customFormat="1" x14ac:dyDescent="0.25">
      <c r="A304" s="218"/>
      <c r="B304" s="248"/>
      <c r="C304" s="218"/>
      <c r="D304" s="269"/>
      <c r="E304" s="218"/>
      <c r="F304" s="218"/>
      <c r="G304" s="248"/>
      <c r="H304" s="248"/>
      <c r="I304" s="252"/>
      <c r="J304" s="252"/>
      <c r="K304" s="252"/>
      <c r="L304" s="218"/>
      <c r="M304" s="218"/>
      <c r="N304" s="252"/>
      <c r="O304" s="251"/>
      <c r="P304" s="251"/>
      <c r="Q304" s="251"/>
      <c r="R304" s="252"/>
      <c r="S304" s="199"/>
      <c r="T304" s="182"/>
      <c r="U304" s="182"/>
      <c r="V304" s="182"/>
      <c r="W304" s="182"/>
    </row>
    <row r="305" spans="1:23" s="204" customFormat="1" x14ac:dyDescent="0.25">
      <c r="A305" s="218"/>
      <c r="B305" s="248"/>
      <c r="C305" s="218"/>
      <c r="D305" s="218"/>
      <c r="E305" s="218"/>
      <c r="F305" s="218"/>
      <c r="G305" s="218"/>
      <c r="H305" s="218"/>
      <c r="I305" s="251"/>
      <c r="J305" s="251"/>
      <c r="K305" s="252"/>
      <c r="L305" s="218"/>
      <c r="M305" s="218"/>
      <c r="N305" s="252"/>
      <c r="O305" s="251"/>
      <c r="P305" s="251"/>
      <c r="Q305" s="251"/>
      <c r="R305" s="252"/>
      <c r="S305" s="199"/>
      <c r="T305" s="182"/>
      <c r="U305" s="182"/>
      <c r="V305" s="182"/>
      <c r="W305" s="182"/>
    </row>
    <row r="306" spans="1:23" s="204" customFormat="1" x14ac:dyDescent="0.25">
      <c r="A306" s="218"/>
      <c r="B306" s="248"/>
      <c r="C306" s="218"/>
      <c r="D306" s="269"/>
      <c r="E306" s="218"/>
      <c r="F306" s="256"/>
      <c r="G306" s="248"/>
      <c r="H306" s="256"/>
      <c r="I306" s="252"/>
      <c r="J306" s="252"/>
      <c r="K306" s="252"/>
      <c r="L306" s="248"/>
      <c r="M306" s="218"/>
      <c r="N306" s="252"/>
      <c r="O306" s="251"/>
      <c r="P306" s="251"/>
      <c r="Q306" s="251"/>
      <c r="R306" s="252"/>
      <c r="S306" s="199"/>
      <c r="T306" s="182"/>
      <c r="U306" s="182"/>
      <c r="V306" s="182"/>
      <c r="W306" s="182"/>
    </row>
    <row r="307" spans="1:23" s="204" customFormat="1" x14ac:dyDescent="0.25">
      <c r="A307" s="218"/>
      <c r="B307" s="248"/>
      <c r="C307" s="218"/>
      <c r="D307" s="269"/>
      <c r="E307" s="218"/>
      <c r="F307" s="218"/>
      <c r="G307" s="248"/>
      <c r="H307" s="248"/>
      <c r="I307" s="252"/>
      <c r="J307" s="252"/>
      <c r="K307" s="252"/>
      <c r="L307" s="248"/>
      <c r="M307" s="218"/>
      <c r="N307" s="252"/>
      <c r="O307" s="251"/>
      <c r="P307" s="251"/>
      <c r="Q307" s="251"/>
      <c r="R307" s="252"/>
      <c r="S307" s="199"/>
      <c r="T307" s="182"/>
      <c r="U307" s="182"/>
      <c r="V307" s="182"/>
      <c r="W307" s="182"/>
    </row>
    <row r="308" spans="1:23" s="204" customFormat="1" x14ac:dyDescent="0.25">
      <c r="A308" s="218"/>
      <c r="B308" s="248"/>
      <c r="C308" s="218"/>
      <c r="D308" s="272"/>
      <c r="E308" s="218"/>
      <c r="F308" s="218"/>
      <c r="G308" s="248"/>
      <c r="H308" s="248"/>
      <c r="I308" s="252"/>
      <c r="J308" s="252"/>
      <c r="K308" s="252"/>
      <c r="L308" s="248"/>
      <c r="M308" s="218"/>
      <c r="N308" s="252"/>
      <c r="O308" s="251"/>
      <c r="P308" s="251"/>
      <c r="Q308" s="251"/>
      <c r="R308" s="252"/>
      <c r="S308" s="199"/>
      <c r="T308" s="182"/>
      <c r="U308" s="182"/>
      <c r="V308" s="182"/>
      <c r="W308" s="182"/>
    </row>
    <row r="309" spans="1:23" s="204" customFormat="1" x14ac:dyDescent="0.25">
      <c r="A309" s="218"/>
      <c r="B309" s="248"/>
      <c r="C309" s="218"/>
      <c r="D309" s="218"/>
      <c r="E309" s="218"/>
      <c r="F309" s="218"/>
      <c r="G309" s="218"/>
      <c r="H309" s="218"/>
      <c r="I309" s="251"/>
      <c r="J309" s="251"/>
      <c r="K309" s="252"/>
      <c r="L309" s="218"/>
      <c r="M309" s="218"/>
      <c r="N309" s="252"/>
      <c r="O309" s="251"/>
      <c r="P309" s="251"/>
      <c r="Q309" s="251"/>
      <c r="R309" s="252"/>
      <c r="S309" s="199"/>
      <c r="T309" s="182"/>
      <c r="U309" s="182"/>
      <c r="V309" s="182"/>
      <c r="W309" s="182"/>
    </row>
    <row r="310" spans="1:23" s="204" customFormat="1" x14ac:dyDescent="0.25">
      <c r="A310" s="218"/>
      <c r="B310" s="248"/>
      <c r="C310" s="218"/>
      <c r="D310" s="273"/>
      <c r="E310" s="218"/>
      <c r="F310" s="218"/>
      <c r="G310" s="274"/>
      <c r="H310" s="274"/>
      <c r="I310" s="275"/>
      <c r="J310" s="276"/>
      <c r="K310" s="252"/>
      <c r="L310" s="248"/>
      <c r="M310" s="218"/>
      <c r="N310" s="252"/>
      <c r="O310" s="251"/>
      <c r="P310" s="251"/>
      <c r="Q310" s="251"/>
      <c r="R310" s="252"/>
      <c r="S310" s="199"/>
      <c r="T310" s="182"/>
      <c r="U310" s="182"/>
      <c r="V310" s="182"/>
      <c r="W310" s="182"/>
    </row>
    <row r="311" spans="1:23" s="204" customFormat="1" x14ac:dyDescent="0.25">
      <c r="A311" s="218"/>
      <c r="B311" s="248"/>
      <c r="C311" s="218"/>
      <c r="D311" s="269"/>
      <c r="E311" s="218"/>
      <c r="F311" s="218"/>
      <c r="G311" s="248"/>
      <c r="H311" s="248"/>
      <c r="I311" s="252"/>
      <c r="J311" s="252"/>
      <c r="K311" s="252"/>
      <c r="L311" s="248"/>
      <c r="M311" s="218"/>
      <c r="N311" s="252"/>
      <c r="O311" s="251"/>
      <c r="P311" s="251"/>
      <c r="Q311" s="251"/>
      <c r="R311" s="252"/>
      <c r="S311" s="199"/>
      <c r="T311" s="182"/>
      <c r="U311" s="182"/>
      <c r="V311" s="182"/>
      <c r="W311" s="182"/>
    </row>
    <row r="312" spans="1:23" s="204" customFormat="1" x14ac:dyDescent="0.25">
      <c r="A312" s="218"/>
      <c r="B312" s="248"/>
      <c r="C312" s="218"/>
      <c r="D312" s="218"/>
      <c r="E312" s="218"/>
      <c r="F312" s="218"/>
      <c r="G312" s="218"/>
      <c r="H312" s="218"/>
      <c r="I312" s="251"/>
      <c r="J312" s="251"/>
      <c r="K312" s="252"/>
      <c r="L312" s="218"/>
      <c r="M312" s="218"/>
      <c r="N312" s="252"/>
      <c r="O312" s="251"/>
      <c r="P312" s="251"/>
      <c r="Q312" s="251"/>
      <c r="R312" s="252"/>
      <c r="S312" s="199"/>
      <c r="T312" s="182"/>
      <c r="U312" s="182"/>
      <c r="V312" s="182"/>
      <c r="W312" s="182"/>
    </row>
    <row r="313" spans="1:23" s="204" customFormat="1" x14ac:dyDescent="0.25">
      <c r="A313" s="218"/>
      <c r="B313" s="248"/>
      <c r="C313" s="218"/>
      <c r="D313" s="218"/>
      <c r="E313" s="218"/>
      <c r="F313" s="218"/>
      <c r="G313" s="218"/>
      <c r="H313" s="218"/>
      <c r="I313" s="251"/>
      <c r="J313" s="251"/>
      <c r="K313" s="252"/>
      <c r="L313" s="218"/>
      <c r="M313" s="218"/>
      <c r="N313" s="252"/>
      <c r="O313" s="251"/>
      <c r="P313" s="251"/>
      <c r="Q313" s="251"/>
      <c r="R313" s="252"/>
      <c r="S313" s="199"/>
      <c r="T313" s="182"/>
      <c r="U313" s="182"/>
      <c r="V313" s="182"/>
      <c r="W313" s="182"/>
    </row>
    <row r="314" spans="1:23" s="204" customFormat="1" x14ac:dyDescent="0.25">
      <c r="A314" s="218"/>
      <c r="B314" s="248"/>
      <c r="C314" s="218"/>
      <c r="D314" s="218"/>
      <c r="E314" s="218"/>
      <c r="F314" s="218"/>
      <c r="G314" s="218"/>
      <c r="H314" s="218"/>
      <c r="I314" s="251"/>
      <c r="J314" s="251"/>
      <c r="K314" s="252"/>
      <c r="L314" s="218"/>
      <c r="M314" s="218"/>
      <c r="N314" s="252"/>
      <c r="O314" s="251"/>
      <c r="P314" s="251"/>
      <c r="Q314" s="251"/>
      <c r="R314" s="252"/>
      <c r="S314" s="199"/>
      <c r="T314" s="182"/>
      <c r="U314" s="182"/>
      <c r="V314" s="182"/>
      <c r="W314" s="182"/>
    </row>
    <row r="315" spans="1:23" s="204" customFormat="1" x14ac:dyDescent="0.25">
      <c r="A315" s="218"/>
      <c r="B315" s="248"/>
      <c r="C315" s="218"/>
      <c r="D315" s="269"/>
      <c r="E315" s="218"/>
      <c r="F315" s="218"/>
      <c r="G315" s="248"/>
      <c r="H315" s="248"/>
      <c r="I315" s="252"/>
      <c r="J315" s="252"/>
      <c r="K315" s="252"/>
      <c r="L315" s="248"/>
      <c r="M315" s="218"/>
      <c r="N315" s="252"/>
      <c r="O315" s="251"/>
      <c r="P315" s="251"/>
      <c r="Q315" s="251"/>
      <c r="R315" s="252"/>
      <c r="S315" s="199"/>
      <c r="T315" s="182"/>
      <c r="U315" s="182"/>
      <c r="V315" s="182"/>
      <c r="W315" s="182"/>
    </row>
    <row r="316" spans="1:23" s="204" customFormat="1" x14ac:dyDescent="0.25">
      <c r="A316" s="218"/>
      <c r="B316" s="248"/>
      <c r="C316" s="218"/>
      <c r="D316" s="218"/>
      <c r="E316" s="218"/>
      <c r="F316" s="218"/>
      <c r="G316" s="218"/>
      <c r="H316" s="218"/>
      <c r="I316" s="251"/>
      <c r="J316" s="251"/>
      <c r="K316" s="252"/>
      <c r="L316" s="218"/>
      <c r="M316" s="218"/>
      <c r="N316" s="252"/>
      <c r="O316" s="251"/>
      <c r="P316" s="251"/>
      <c r="Q316" s="251"/>
      <c r="R316" s="252"/>
      <c r="S316" s="199"/>
      <c r="T316" s="182"/>
      <c r="U316" s="182"/>
      <c r="V316" s="182"/>
      <c r="W316" s="182"/>
    </row>
    <row r="317" spans="1:23" s="204" customFormat="1" x14ac:dyDescent="0.25">
      <c r="A317" s="218"/>
      <c r="B317" s="248"/>
      <c r="C317" s="218"/>
      <c r="D317" s="218"/>
      <c r="E317" s="218"/>
      <c r="F317" s="218"/>
      <c r="G317" s="218"/>
      <c r="H317" s="218"/>
      <c r="I317" s="251"/>
      <c r="J317" s="251"/>
      <c r="K317" s="252"/>
      <c r="L317" s="218"/>
      <c r="M317" s="218"/>
      <c r="N317" s="252"/>
      <c r="O317" s="251"/>
      <c r="P317" s="251"/>
      <c r="Q317" s="251"/>
      <c r="R317" s="252"/>
      <c r="S317" s="199"/>
      <c r="T317" s="182"/>
      <c r="U317" s="182"/>
      <c r="V317" s="182"/>
      <c r="W317" s="182"/>
    </row>
    <row r="318" spans="1:23" s="204" customFormat="1" x14ac:dyDescent="0.25">
      <c r="A318" s="218"/>
      <c r="B318" s="248"/>
      <c r="C318" s="218"/>
      <c r="D318" s="269"/>
      <c r="E318" s="218"/>
      <c r="F318" s="218"/>
      <c r="G318" s="248"/>
      <c r="H318" s="248"/>
      <c r="I318" s="252"/>
      <c r="J318" s="252"/>
      <c r="K318" s="252"/>
      <c r="L318" s="248"/>
      <c r="M318" s="218"/>
      <c r="N318" s="252"/>
      <c r="O318" s="251"/>
      <c r="P318" s="251"/>
      <c r="Q318" s="251"/>
      <c r="R318" s="252"/>
      <c r="S318" s="199"/>
      <c r="T318" s="182"/>
      <c r="U318" s="182"/>
      <c r="V318" s="182"/>
      <c r="W318" s="182"/>
    </row>
    <row r="319" spans="1:23" s="204" customFormat="1" x14ac:dyDescent="0.25">
      <c r="A319" s="218"/>
      <c r="B319" s="248"/>
      <c r="C319" s="218"/>
      <c r="D319" s="218"/>
      <c r="E319" s="218"/>
      <c r="F319" s="218"/>
      <c r="G319" s="218"/>
      <c r="H319" s="218"/>
      <c r="I319" s="252"/>
      <c r="J319" s="252"/>
      <c r="K319" s="252"/>
      <c r="L319" s="218"/>
      <c r="M319" s="218"/>
      <c r="N319" s="252"/>
      <c r="O319" s="251"/>
      <c r="P319" s="251"/>
      <c r="Q319" s="251"/>
      <c r="R319" s="252"/>
      <c r="S319" s="199"/>
      <c r="T319" s="182"/>
      <c r="U319" s="182"/>
      <c r="V319" s="182"/>
      <c r="W319" s="182"/>
    </row>
    <row r="320" spans="1:23" s="204" customFormat="1" x14ac:dyDescent="0.25">
      <c r="A320" s="218"/>
      <c r="B320" s="248"/>
      <c r="C320" s="218"/>
      <c r="D320" s="218"/>
      <c r="E320" s="218"/>
      <c r="F320" s="218"/>
      <c r="G320" s="218"/>
      <c r="H320" s="218"/>
      <c r="I320" s="251"/>
      <c r="J320" s="251"/>
      <c r="K320" s="252"/>
      <c r="L320" s="218"/>
      <c r="M320" s="218"/>
      <c r="N320" s="252"/>
      <c r="O320" s="251"/>
      <c r="P320" s="251"/>
      <c r="Q320" s="251"/>
      <c r="R320" s="252"/>
      <c r="S320" s="199"/>
      <c r="T320" s="182"/>
      <c r="U320" s="182"/>
      <c r="V320" s="182"/>
      <c r="W320" s="182"/>
    </row>
    <row r="321" spans="1:23" s="204" customFormat="1" x14ac:dyDescent="0.25">
      <c r="A321" s="218"/>
      <c r="B321" s="248"/>
      <c r="C321" s="218"/>
      <c r="D321" s="269"/>
      <c r="E321" s="218"/>
      <c r="F321" s="218"/>
      <c r="G321" s="248"/>
      <c r="H321" s="248"/>
      <c r="I321" s="252"/>
      <c r="J321" s="252"/>
      <c r="K321" s="252"/>
      <c r="L321" s="248"/>
      <c r="M321" s="218"/>
      <c r="N321" s="252"/>
      <c r="O321" s="251"/>
      <c r="P321" s="251"/>
      <c r="Q321" s="251"/>
      <c r="R321" s="252"/>
      <c r="S321" s="199"/>
      <c r="T321" s="182"/>
      <c r="U321" s="182"/>
      <c r="V321" s="182"/>
      <c r="W321" s="182"/>
    </row>
    <row r="322" spans="1:23" s="204" customFormat="1" x14ac:dyDescent="0.25">
      <c r="A322" s="218"/>
      <c r="B322" s="248"/>
      <c r="C322" s="218"/>
      <c r="D322" s="218"/>
      <c r="E322" s="218"/>
      <c r="F322" s="218"/>
      <c r="G322" s="218"/>
      <c r="H322" s="218"/>
      <c r="I322" s="251"/>
      <c r="J322" s="251"/>
      <c r="K322" s="252"/>
      <c r="L322" s="218"/>
      <c r="M322" s="218"/>
      <c r="N322" s="252"/>
      <c r="O322" s="251"/>
      <c r="P322" s="251"/>
      <c r="Q322" s="251"/>
      <c r="R322" s="252"/>
      <c r="S322" s="199"/>
      <c r="T322" s="182"/>
      <c r="U322" s="182"/>
      <c r="V322" s="182"/>
      <c r="W322" s="182"/>
    </row>
    <row r="323" spans="1:23" s="204" customFormat="1" x14ac:dyDescent="0.25">
      <c r="A323" s="218"/>
      <c r="B323" s="248"/>
      <c r="C323" s="218"/>
      <c r="D323" s="218"/>
      <c r="E323" s="218"/>
      <c r="F323" s="218"/>
      <c r="G323" s="218"/>
      <c r="H323" s="218"/>
      <c r="I323" s="251"/>
      <c r="J323" s="251"/>
      <c r="K323" s="252"/>
      <c r="L323" s="218"/>
      <c r="M323" s="218"/>
      <c r="N323" s="252"/>
      <c r="O323" s="251"/>
      <c r="P323" s="251"/>
      <c r="Q323" s="251"/>
      <c r="R323" s="252"/>
      <c r="S323" s="199"/>
      <c r="T323" s="182"/>
      <c r="U323" s="182"/>
      <c r="V323" s="182"/>
      <c r="W323" s="182"/>
    </row>
    <row r="324" spans="1:23" s="204" customFormat="1" x14ac:dyDescent="0.25">
      <c r="A324" s="218"/>
      <c r="B324" s="248"/>
      <c r="C324" s="218"/>
      <c r="D324" s="218"/>
      <c r="E324" s="218"/>
      <c r="F324" s="218"/>
      <c r="G324" s="218"/>
      <c r="H324" s="218"/>
      <c r="I324" s="251"/>
      <c r="J324" s="251"/>
      <c r="K324" s="252"/>
      <c r="L324" s="218"/>
      <c r="M324" s="218"/>
      <c r="N324" s="252"/>
      <c r="O324" s="251"/>
      <c r="P324" s="251"/>
      <c r="Q324" s="251"/>
      <c r="R324" s="252"/>
      <c r="S324" s="199"/>
      <c r="T324" s="182"/>
      <c r="U324" s="182"/>
      <c r="V324" s="182"/>
      <c r="W324" s="182"/>
    </row>
    <row r="325" spans="1:23" s="204" customFormat="1" x14ac:dyDescent="0.25">
      <c r="A325" s="218"/>
      <c r="B325" s="248"/>
      <c r="C325" s="248"/>
      <c r="D325" s="269"/>
      <c r="E325" s="218"/>
      <c r="F325" s="218"/>
      <c r="G325" s="218"/>
      <c r="H325" s="218"/>
      <c r="I325" s="277"/>
      <c r="J325" s="277"/>
      <c r="K325" s="277"/>
      <c r="L325" s="218"/>
      <c r="M325" s="218"/>
      <c r="N325" s="252"/>
      <c r="O325" s="251"/>
      <c r="P325" s="251"/>
      <c r="Q325" s="251"/>
      <c r="R325" s="252"/>
      <c r="S325" s="199"/>
      <c r="T325" s="182"/>
      <c r="U325" s="182"/>
      <c r="V325" s="182"/>
      <c r="W325" s="182"/>
    </row>
    <row r="326" spans="1:23" s="204" customFormat="1" x14ac:dyDescent="0.25">
      <c r="A326" s="218"/>
      <c r="B326" s="248"/>
      <c r="C326" s="218"/>
      <c r="D326" s="269"/>
      <c r="E326" s="218"/>
      <c r="F326" s="218"/>
      <c r="G326" s="269"/>
      <c r="H326" s="248"/>
      <c r="I326" s="252"/>
      <c r="J326" s="252"/>
      <c r="K326" s="252"/>
      <c r="L326" s="248"/>
      <c r="M326" s="218"/>
      <c r="N326" s="252"/>
      <c r="O326" s="251"/>
      <c r="P326" s="251"/>
      <c r="Q326" s="251"/>
      <c r="R326" s="252"/>
      <c r="S326" s="199"/>
      <c r="T326" s="182"/>
      <c r="U326" s="182"/>
      <c r="V326" s="182"/>
      <c r="W326" s="182"/>
    </row>
    <row r="327" spans="1:23" s="204" customFormat="1" x14ac:dyDescent="0.25">
      <c r="A327" s="218"/>
      <c r="B327" s="248"/>
      <c r="C327" s="218"/>
      <c r="D327" s="218"/>
      <c r="E327" s="218"/>
      <c r="F327" s="218"/>
      <c r="G327" s="218"/>
      <c r="H327" s="218"/>
      <c r="I327" s="251"/>
      <c r="J327" s="251"/>
      <c r="K327" s="252"/>
      <c r="L327" s="218"/>
      <c r="M327" s="218"/>
      <c r="N327" s="252"/>
      <c r="O327" s="251"/>
      <c r="P327" s="251"/>
      <c r="Q327" s="251"/>
      <c r="R327" s="252"/>
      <c r="S327" s="199"/>
      <c r="T327" s="182"/>
      <c r="U327" s="182"/>
      <c r="V327" s="182"/>
      <c r="W327" s="182"/>
    </row>
    <row r="328" spans="1:23" s="204" customFormat="1" x14ac:dyDescent="0.25">
      <c r="A328" s="218"/>
      <c r="B328" s="248"/>
      <c r="C328" s="218"/>
      <c r="D328" s="218"/>
      <c r="E328" s="218"/>
      <c r="F328" s="218"/>
      <c r="G328" s="218"/>
      <c r="H328" s="218"/>
      <c r="I328" s="251"/>
      <c r="J328" s="251"/>
      <c r="K328" s="252"/>
      <c r="L328" s="218"/>
      <c r="M328" s="218"/>
      <c r="N328" s="252"/>
      <c r="O328" s="251"/>
      <c r="P328" s="251"/>
      <c r="Q328" s="251"/>
      <c r="R328" s="252"/>
      <c r="S328" s="199"/>
      <c r="T328" s="182"/>
      <c r="U328" s="182"/>
      <c r="V328" s="182"/>
      <c r="W328" s="182"/>
    </row>
    <row r="329" spans="1:23" s="204" customFormat="1" x14ac:dyDescent="0.25">
      <c r="A329" s="218"/>
      <c r="B329" s="248"/>
      <c r="C329" s="218"/>
      <c r="D329" s="218"/>
      <c r="E329" s="218"/>
      <c r="F329" s="218"/>
      <c r="G329" s="218"/>
      <c r="H329" s="218"/>
      <c r="I329" s="251"/>
      <c r="J329" s="251"/>
      <c r="K329" s="252"/>
      <c r="L329" s="218"/>
      <c r="M329" s="218"/>
      <c r="N329" s="252"/>
      <c r="O329" s="251"/>
      <c r="P329" s="251"/>
      <c r="Q329" s="251"/>
      <c r="R329" s="252"/>
      <c r="S329" s="199"/>
      <c r="T329" s="182"/>
      <c r="U329" s="182"/>
      <c r="V329" s="182"/>
      <c r="W329" s="182"/>
    </row>
    <row r="330" spans="1:23" s="204" customFormat="1" x14ac:dyDescent="0.25">
      <c r="A330" s="218"/>
      <c r="B330" s="248"/>
      <c r="C330" s="218"/>
      <c r="D330" s="218"/>
      <c r="E330" s="218"/>
      <c r="F330" s="218"/>
      <c r="G330" s="218"/>
      <c r="H330" s="218"/>
      <c r="I330" s="251"/>
      <c r="J330" s="251"/>
      <c r="K330" s="252"/>
      <c r="L330" s="218"/>
      <c r="M330" s="218"/>
      <c r="N330" s="252"/>
      <c r="O330" s="251"/>
      <c r="P330" s="251"/>
      <c r="Q330" s="251"/>
      <c r="R330" s="252"/>
      <c r="S330" s="199"/>
      <c r="T330" s="182"/>
      <c r="U330" s="182"/>
      <c r="V330" s="182"/>
      <c r="W330" s="182"/>
    </row>
    <row r="331" spans="1:23" s="204" customFormat="1" x14ac:dyDescent="0.25">
      <c r="A331" s="218"/>
      <c r="B331" s="248"/>
      <c r="C331" s="218"/>
      <c r="D331" s="218"/>
      <c r="E331" s="218"/>
      <c r="F331" s="218"/>
      <c r="G331" s="218"/>
      <c r="H331" s="218"/>
      <c r="I331" s="251"/>
      <c r="J331" s="251"/>
      <c r="K331" s="252"/>
      <c r="L331" s="218"/>
      <c r="M331" s="218"/>
      <c r="N331" s="252"/>
      <c r="O331" s="251"/>
      <c r="P331" s="251"/>
      <c r="Q331" s="251"/>
      <c r="R331" s="252"/>
      <c r="S331" s="199"/>
      <c r="T331" s="182"/>
      <c r="U331" s="182"/>
      <c r="V331" s="182"/>
      <c r="W331" s="182"/>
    </row>
    <row r="332" spans="1:23" s="204" customFormat="1" x14ac:dyDescent="0.25">
      <c r="A332" s="218"/>
      <c r="B332" s="248"/>
      <c r="C332" s="218"/>
      <c r="D332" s="218"/>
      <c r="E332" s="218"/>
      <c r="F332" s="218"/>
      <c r="G332" s="218"/>
      <c r="H332" s="218"/>
      <c r="I332" s="251"/>
      <c r="J332" s="251"/>
      <c r="K332" s="252"/>
      <c r="L332" s="218"/>
      <c r="M332" s="218"/>
      <c r="N332" s="252"/>
      <c r="O332" s="251"/>
      <c r="P332" s="251"/>
      <c r="Q332" s="251"/>
      <c r="R332" s="252"/>
      <c r="S332" s="199"/>
      <c r="T332" s="182"/>
      <c r="U332" s="182"/>
      <c r="V332" s="182"/>
      <c r="W332" s="182"/>
    </row>
    <row r="333" spans="1:23" s="204" customFormat="1" x14ac:dyDescent="0.25">
      <c r="A333" s="218"/>
      <c r="B333" s="248"/>
      <c r="C333" s="218"/>
      <c r="D333" s="269"/>
      <c r="E333" s="218"/>
      <c r="F333" s="218"/>
      <c r="G333" s="248"/>
      <c r="H333" s="248"/>
      <c r="I333" s="252"/>
      <c r="J333" s="252"/>
      <c r="K333" s="252"/>
      <c r="L333" s="248"/>
      <c r="M333" s="218"/>
      <c r="N333" s="252"/>
      <c r="O333" s="251"/>
      <c r="P333" s="251"/>
      <c r="Q333" s="251"/>
      <c r="R333" s="252"/>
      <c r="S333" s="199"/>
      <c r="T333" s="182"/>
      <c r="U333" s="182"/>
      <c r="V333" s="182"/>
      <c r="W333" s="182"/>
    </row>
    <row r="334" spans="1:23" s="204" customFormat="1" x14ac:dyDescent="0.25">
      <c r="A334" s="218"/>
      <c r="B334" s="248"/>
      <c r="C334" s="218"/>
      <c r="D334" s="218"/>
      <c r="E334" s="218"/>
      <c r="F334" s="218"/>
      <c r="G334" s="218"/>
      <c r="H334" s="218"/>
      <c r="I334" s="251"/>
      <c r="J334" s="251"/>
      <c r="K334" s="252"/>
      <c r="L334" s="218"/>
      <c r="M334" s="218"/>
      <c r="N334" s="252"/>
      <c r="O334" s="251"/>
      <c r="P334" s="251"/>
      <c r="Q334" s="251"/>
      <c r="R334" s="252"/>
      <c r="S334" s="199"/>
      <c r="T334" s="182"/>
      <c r="U334" s="182"/>
      <c r="V334" s="182"/>
      <c r="W334" s="182"/>
    </row>
    <row r="335" spans="1:23" s="204" customFormat="1" x14ac:dyDescent="0.25">
      <c r="A335" s="218"/>
      <c r="B335" s="248"/>
      <c r="C335" s="248"/>
      <c r="D335" s="269"/>
      <c r="E335" s="218"/>
      <c r="F335" s="218"/>
      <c r="G335" s="218"/>
      <c r="H335" s="218"/>
      <c r="I335" s="251"/>
      <c r="J335" s="251"/>
      <c r="K335" s="277"/>
      <c r="L335" s="218"/>
      <c r="M335" s="218"/>
      <c r="N335" s="252"/>
      <c r="O335" s="251"/>
      <c r="P335" s="251"/>
      <c r="Q335" s="251"/>
      <c r="R335" s="252"/>
      <c r="S335" s="199"/>
      <c r="T335" s="182"/>
      <c r="U335" s="182"/>
      <c r="V335" s="182"/>
      <c r="W335" s="182"/>
    </row>
    <row r="336" spans="1:23" s="204" customFormat="1" x14ac:dyDescent="0.25">
      <c r="A336" s="218"/>
      <c r="B336" s="248"/>
      <c r="C336" s="218"/>
      <c r="D336" s="218"/>
      <c r="E336" s="218"/>
      <c r="F336" s="218"/>
      <c r="G336" s="218"/>
      <c r="H336" s="218"/>
      <c r="I336" s="251"/>
      <c r="J336" s="251"/>
      <c r="K336" s="252"/>
      <c r="L336" s="218"/>
      <c r="M336" s="218"/>
      <c r="N336" s="252"/>
      <c r="O336" s="251"/>
      <c r="P336" s="251"/>
      <c r="Q336" s="251"/>
      <c r="R336" s="252"/>
      <c r="S336" s="199"/>
      <c r="T336" s="182"/>
      <c r="U336" s="182"/>
      <c r="V336" s="182"/>
      <c r="W336" s="182"/>
    </row>
    <row r="337" spans="1:23" s="204" customFormat="1" x14ac:dyDescent="0.25">
      <c r="A337" s="218"/>
      <c r="B337" s="248"/>
      <c r="C337" s="218"/>
      <c r="D337" s="269"/>
      <c r="E337" s="218"/>
      <c r="F337" s="218"/>
      <c r="G337" s="248"/>
      <c r="H337" s="248"/>
      <c r="I337" s="252"/>
      <c r="J337" s="252"/>
      <c r="K337" s="252"/>
      <c r="L337" s="248"/>
      <c r="M337" s="218"/>
      <c r="N337" s="252"/>
      <c r="O337" s="251"/>
      <c r="P337" s="251"/>
      <c r="Q337" s="251"/>
      <c r="R337" s="252"/>
      <c r="S337" s="199"/>
      <c r="T337" s="182"/>
      <c r="U337" s="182"/>
      <c r="V337" s="182"/>
      <c r="W337" s="182"/>
    </row>
    <row r="338" spans="1:23" s="204" customFormat="1" x14ac:dyDescent="0.25">
      <c r="A338" s="218"/>
      <c r="B338" s="248"/>
      <c r="C338" s="218"/>
      <c r="D338" s="218"/>
      <c r="E338" s="218"/>
      <c r="F338" s="218"/>
      <c r="G338" s="218"/>
      <c r="H338" s="218"/>
      <c r="I338" s="251"/>
      <c r="J338" s="251"/>
      <c r="K338" s="252"/>
      <c r="L338" s="218"/>
      <c r="M338" s="218"/>
      <c r="N338" s="252"/>
      <c r="O338" s="251"/>
      <c r="P338" s="251"/>
      <c r="Q338" s="251"/>
      <c r="R338" s="252"/>
      <c r="S338" s="199"/>
      <c r="T338" s="182"/>
      <c r="U338" s="182"/>
      <c r="V338" s="182"/>
      <c r="W338" s="182"/>
    </row>
    <row r="339" spans="1:23" s="204" customFormat="1" x14ac:dyDescent="0.25">
      <c r="A339" s="218"/>
      <c r="B339" s="248"/>
      <c r="C339" s="218"/>
      <c r="D339" s="269"/>
      <c r="E339" s="218"/>
      <c r="F339" s="218"/>
      <c r="G339" s="248"/>
      <c r="H339" s="248"/>
      <c r="I339" s="252"/>
      <c r="J339" s="252"/>
      <c r="K339" s="252"/>
      <c r="L339" s="248"/>
      <c r="M339" s="218"/>
      <c r="N339" s="252"/>
      <c r="O339" s="251"/>
      <c r="P339" s="251"/>
      <c r="Q339" s="251"/>
      <c r="R339" s="252"/>
      <c r="S339" s="199"/>
      <c r="T339" s="182"/>
      <c r="U339" s="182"/>
      <c r="V339" s="182"/>
      <c r="W339" s="182"/>
    </row>
    <row r="340" spans="1:23" s="204" customFormat="1" x14ac:dyDescent="0.25">
      <c r="A340" s="218"/>
      <c r="B340" s="248"/>
      <c r="C340" s="218"/>
      <c r="D340" s="218"/>
      <c r="E340" s="218"/>
      <c r="F340" s="218"/>
      <c r="G340" s="218"/>
      <c r="H340" s="218"/>
      <c r="I340" s="251"/>
      <c r="J340" s="251"/>
      <c r="K340" s="252"/>
      <c r="L340" s="218"/>
      <c r="M340" s="218"/>
      <c r="N340" s="252"/>
      <c r="O340" s="251"/>
      <c r="P340" s="251"/>
      <c r="Q340" s="251"/>
      <c r="R340" s="252"/>
      <c r="S340" s="199"/>
      <c r="T340" s="182"/>
      <c r="U340" s="182"/>
      <c r="V340" s="182"/>
      <c r="W340" s="182"/>
    </row>
    <row r="341" spans="1:23" s="204" customFormat="1" x14ac:dyDescent="0.25">
      <c r="A341" s="218"/>
      <c r="B341" s="248"/>
      <c r="C341" s="218"/>
      <c r="D341" s="218"/>
      <c r="E341" s="218"/>
      <c r="F341" s="218"/>
      <c r="G341" s="218"/>
      <c r="H341" s="218"/>
      <c r="I341" s="252"/>
      <c r="J341" s="252"/>
      <c r="K341" s="252"/>
      <c r="L341" s="218"/>
      <c r="M341" s="218"/>
      <c r="N341" s="252"/>
      <c r="O341" s="251"/>
      <c r="P341" s="251"/>
      <c r="Q341" s="251"/>
      <c r="R341" s="252"/>
      <c r="S341" s="199"/>
      <c r="T341" s="182"/>
      <c r="U341" s="182"/>
      <c r="V341" s="182"/>
      <c r="W341" s="182"/>
    </row>
    <row r="342" spans="1:23" s="204" customFormat="1" x14ac:dyDescent="0.25">
      <c r="A342" s="218"/>
      <c r="B342" s="248"/>
      <c r="C342" s="218"/>
      <c r="D342" s="269"/>
      <c r="E342" s="218"/>
      <c r="F342" s="218"/>
      <c r="G342" s="269"/>
      <c r="H342" s="248"/>
      <c r="I342" s="252"/>
      <c r="J342" s="252"/>
      <c r="K342" s="252"/>
      <c r="L342" s="248"/>
      <c r="M342" s="218"/>
      <c r="N342" s="252"/>
      <c r="O342" s="251"/>
      <c r="P342" s="251"/>
      <c r="Q342" s="251"/>
      <c r="R342" s="252"/>
      <c r="S342" s="199"/>
      <c r="T342" s="182"/>
      <c r="U342" s="182"/>
      <c r="V342" s="182"/>
      <c r="W342" s="182"/>
    </row>
    <row r="343" spans="1:23" s="204" customFormat="1" x14ac:dyDescent="0.25">
      <c r="A343" s="218"/>
      <c r="B343" s="248"/>
      <c r="C343" s="218"/>
      <c r="D343" s="272"/>
      <c r="E343" s="218"/>
      <c r="F343" s="218"/>
      <c r="G343" s="248"/>
      <c r="H343" s="248"/>
      <c r="I343" s="252"/>
      <c r="J343" s="252"/>
      <c r="K343" s="252"/>
      <c r="L343" s="218"/>
      <c r="M343" s="218"/>
      <c r="N343" s="252"/>
      <c r="O343" s="251"/>
      <c r="P343" s="251"/>
      <c r="Q343" s="251"/>
      <c r="R343" s="252"/>
      <c r="S343" s="199"/>
      <c r="T343" s="182"/>
      <c r="U343" s="182"/>
      <c r="V343" s="182"/>
      <c r="W343" s="182"/>
    </row>
    <row r="344" spans="1:23" s="204" customFormat="1" x14ac:dyDescent="0.25">
      <c r="A344" s="218"/>
      <c r="B344" s="248"/>
      <c r="C344" s="218"/>
      <c r="D344" s="218"/>
      <c r="E344" s="218"/>
      <c r="F344" s="218"/>
      <c r="G344" s="218"/>
      <c r="H344" s="218"/>
      <c r="I344" s="251"/>
      <c r="J344" s="251"/>
      <c r="K344" s="252"/>
      <c r="L344" s="218"/>
      <c r="M344" s="218"/>
      <c r="N344" s="252"/>
      <c r="O344" s="251"/>
      <c r="P344" s="251"/>
      <c r="Q344" s="251"/>
      <c r="R344" s="252"/>
      <c r="S344" s="199"/>
      <c r="T344" s="182"/>
      <c r="U344" s="182"/>
      <c r="V344" s="182"/>
      <c r="W344" s="182"/>
    </row>
    <row r="345" spans="1:23" s="204" customFormat="1" x14ac:dyDescent="0.25">
      <c r="A345" s="218"/>
      <c r="B345" s="248"/>
      <c r="C345" s="218"/>
      <c r="D345" s="218"/>
      <c r="E345" s="218"/>
      <c r="F345" s="218"/>
      <c r="G345" s="218"/>
      <c r="H345" s="218"/>
      <c r="I345" s="251"/>
      <c r="J345" s="251"/>
      <c r="K345" s="252"/>
      <c r="L345" s="218"/>
      <c r="M345" s="218"/>
      <c r="N345" s="252"/>
      <c r="O345" s="251"/>
      <c r="P345" s="251"/>
      <c r="Q345" s="251"/>
      <c r="R345" s="252"/>
      <c r="S345" s="199"/>
      <c r="T345" s="182"/>
      <c r="U345" s="182"/>
      <c r="V345" s="182"/>
      <c r="W345" s="182"/>
    </row>
    <row r="346" spans="1:23" s="204" customFormat="1" x14ac:dyDescent="0.25">
      <c r="A346" s="218"/>
      <c r="B346" s="248"/>
      <c r="C346" s="218"/>
      <c r="D346" s="218"/>
      <c r="E346" s="218"/>
      <c r="F346" s="218"/>
      <c r="G346" s="218"/>
      <c r="H346" s="218"/>
      <c r="I346" s="251"/>
      <c r="J346" s="251"/>
      <c r="K346" s="252"/>
      <c r="L346" s="218"/>
      <c r="M346" s="218"/>
      <c r="N346" s="252"/>
      <c r="O346" s="251"/>
      <c r="P346" s="251"/>
      <c r="Q346" s="251"/>
      <c r="R346" s="252"/>
      <c r="S346" s="199"/>
      <c r="T346" s="182"/>
      <c r="U346" s="182"/>
      <c r="V346" s="182"/>
      <c r="W346" s="182"/>
    </row>
    <row r="347" spans="1:23" s="204" customFormat="1" x14ac:dyDescent="0.25">
      <c r="A347" s="218"/>
      <c r="B347" s="248"/>
      <c r="C347" s="248"/>
      <c r="D347" s="272"/>
      <c r="E347" s="218"/>
      <c r="F347" s="218"/>
      <c r="G347" s="269"/>
      <c r="H347" s="269"/>
      <c r="I347" s="252"/>
      <c r="J347" s="252"/>
      <c r="K347" s="252"/>
      <c r="L347" s="218"/>
      <c r="M347" s="218"/>
      <c r="N347" s="252"/>
      <c r="O347" s="251"/>
      <c r="P347" s="251"/>
      <c r="Q347" s="251"/>
      <c r="R347" s="252"/>
      <c r="S347" s="199"/>
      <c r="T347" s="182"/>
      <c r="U347" s="182"/>
      <c r="V347" s="182"/>
      <c r="W347" s="182"/>
    </row>
    <row r="348" spans="1:23" s="204" customFormat="1" x14ac:dyDescent="0.25">
      <c r="A348" s="218"/>
      <c r="B348" s="248"/>
      <c r="C348" s="248"/>
      <c r="D348" s="269"/>
      <c r="E348" s="218"/>
      <c r="F348" s="218"/>
      <c r="G348" s="218"/>
      <c r="H348" s="218"/>
      <c r="I348" s="251"/>
      <c r="J348" s="251"/>
      <c r="K348" s="251"/>
      <c r="L348" s="218"/>
      <c r="M348" s="218"/>
      <c r="N348" s="252"/>
      <c r="O348" s="251"/>
      <c r="P348" s="251"/>
      <c r="Q348" s="251"/>
      <c r="R348" s="252"/>
      <c r="S348" s="199"/>
      <c r="T348" s="182"/>
      <c r="U348" s="182"/>
      <c r="V348" s="182"/>
      <c r="W348" s="182"/>
    </row>
    <row r="349" spans="1:23" x14ac:dyDescent="0.25">
      <c r="A349" s="218"/>
      <c r="B349" s="218"/>
      <c r="C349" s="218"/>
      <c r="D349" s="218"/>
      <c r="E349" s="218"/>
      <c r="F349" s="218"/>
      <c r="G349" s="218"/>
      <c r="H349" s="218"/>
      <c r="I349" s="251"/>
      <c r="J349" s="251"/>
      <c r="K349" s="251"/>
      <c r="L349" s="218"/>
      <c r="M349" s="218"/>
      <c r="N349" s="252"/>
      <c r="O349" s="251"/>
      <c r="P349" s="251"/>
      <c r="Q349" s="251"/>
      <c r="R349" s="252"/>
      <c r="S349" s="199"/>
    </row>
    <row r="350" spans="1:23" s="204" customFormat="1" x14ac:dyDescent="0.25">
      <c r="A350" s="218"/>
      <c r="B350" s="248"/>
      <c r="C350" s="218"/>
      <c r="D350" s="218"/>
      <c r="E350" s="218"/>
      <c r="F350" s="218"/>
      <c r="G350" s="218"/>
      <c r="H350" s="218"/>
      <c r="I350" s="251"/>
      <c r="J350" s="251"/>
      <c r="K350" s="252"/>
      <c r="L350" s="218"/>
      <c r="M350" s="218"/>
      <c r="N350" s="252"/>
      <c r="O350" s="251"/>
      <c r="P350" s="251"/>
      <c r="Q350" s="251"/>
      <c r="R350" s="252"/>
      <c r="S350" s="199"/>
      <c r="T350" s="182"/>
      <c r="U350" s="182"/>
      <c r="V350" s="182"/>
      <c r="W350" s="182"/>
    </row>
    <row r="351" spans="1:23" s="204" customFormat="1" x14ac:dyDescent="0.25">
      <c r="A351" s="218"/>
      <c r="B351" s="248"/>
      <c r="C351" s="218"/>
      <c r="D351" s="218"/>
      <c r="E351" s="218"/>
      <c r="F351" s="218"/>
      <c r="G351" s="218"/>
      <c r="H351" s="218"/>
      <c r="I351" s="251"/>
      <c r="J351" s="251"/>
      <c r="K351" s="252"/>
      <c r="L351" s="218"/>
      <c r="M351" s="218"/>
      <c r="N351" s="252"/>
      <c r="O351" s="251"/>
      <c r="P351" s="251"/>
      <c r="Q351" s="251"/>
      <c r="R351" s="252"/>
      <c r="S351" s="199"/>
      <c r="T351" s="182"/>
      <c r="U351" s="182"/>
      <c r="V351" s="182"/>
      <c r="W351" s="182"/>
    </row>
    <row r="352" spans="1:23" x14ac:dyDescent="0.25">
      <c r="A352" s="218"/>
      <c r="B352" s="248"/>
      <c r="C352" s="218"/>
      <c r="D352" s="218"/>
      <c r="E352" s="218"/>
      <c r="F352" s="218"/>
      <c r="G352" s="218"/>
      <c r="H352" s="218"/>
      <c r="I352" s="251"/>
      <c r="J352" s="251"/>
      <c r="K352" s="252"/>
      <c r="L352" s="218"/>
      <c r="M352" s="218"/>
      <c r="N352" s="252"/>
      <c r="O352" s="251"/>
      <c r="P352" s="251"/>
      <c r="Q352" s="251"/>
      <c r="R352" s="252"/>
      <c r="S352" s="199"/>
    </row>
    <row r="353" spans="1:23" x14ac:dyDescent="0.25">
      <c r="A353" s="218"/>
      <c r="B353" s="248"/>
      <c r="C353" s="218"/>
      <c r="D353" s="218"/>
      <c r="E353" s="218"/>
      <c r="F353" s="218"/>
      <c r="G353" s="218"/>
      <c r="H353" s="218"/>
      <c r="I353" s="251"/>
      <c r="J353" s="251"/>
      <c r="K353" s="252"/>
      <c r="L353" s="218"/>
      <c r="M353" s="218"/>
      <c r="N353" s="252"/>
      <c r="O353" s="251"/>
      <c r="P353" s="251"/>
      <c r="Q353" s="251"/>
      <c r="R353" s="252"/>
      <c r="S353" s="199"/>
    </row>
    <row r="354" spans="1:23" s="253" customFormat="1" x14ac:dyDescent="0.25">
      <c r="A354" s="218"/>
      <c r="B354" s="248"/>
      <c r="C354" s="218"/>
      <c r="D354" s="218"/>
      <c r="E354" s="218"/>
      <c r="F354" s="218"/>
      <c r="G354" s="218"/>
      <c r="H354" s="218"/>
      <c r="I354" s="251"/>
      <c r="J354" s="251"/>
      <c r="K354" s="251"/>
      <c r="L354" s="218"/>
      <c r="M354" s="218"/>
      <c r="N354" s="252"/>
      <c r="O354" s="251"/>
      <c r="P354" s="251"/>
      <c r="Q354" s="251"/>
      <c r="R354" s="252"/>
      <c r="S354" s="199"/>
      <c r="T354" s="182"/>
      <c r="U354" s="182"/>
      <c r="V354" s="182"/>
      <c r="W354" s="182"/>
    </row>
    <row r="355" spans="1:23" s="253" customFormat="1" x14ac:dyDescent="0.25">
      <c r="A355" s="218"/>
      <c r="B355" s="248"/>
      <c r="C355" s="218"/>
      <c r="D355" s="218"/>
      <c r="E355" s="218"/>
      <c r="F355" s="218"/>
      <c r="G355" s="218"/>
      <c r="H355" s="218"/>
      <c r="I355" s="251"/>
      <c r="J355" s="251"/>
      <c r="K355" s="251"/>
      <c r="L355" s="218"/>
      <c r="M355" s="218"/>
      <c r="N355" s="252"/>
      <c r="O355" s="251"/>
      <c r="P355" s="251"/>
      <c r="Q355" s="251"/>
      <c r="R355" s="252"/>
      <c r="S355" s="199"/>
      <c r="T355" s="182"/>
      <c r="U355" s="182"/>
      <c r="V355" s="182"/>
      <c r="W355" s="182"/>
    </row>
    <row r="356" spans="1:23" s="253" customFormat="1" x14ac:dyDescent="0.25">
      <c r="A356" s="218"/>
      <c r="B356" s="248"/>
      <c r="C356" s="218"/>
      <c r="D356" s="218"/>
      <c r="E356" s="218"/>
      <c r="F356" s="218"/>
      <c r="G356" s="218"/>
      <c r="H356" s="218"/>
      <c r="I356" s="251"/>
      <c r="J356" s="251"/>
      <c r="K356" s="251"/>
      <c r="L356" s="218"/>
      <c r="M356" s="218"/>
      <c r="N356" s="252"/>
      <c r="O356" s="251"/>
      <c r="P356" s="251"/>
      <c r="Q356" s="251"/>
      <c r="R356" s="252"/>
      <c r="S356" s="199"/>
      <c r="T356" s="182"/>
      <c r="U356" s="182"/>
      <c r="V356" s="182"/>
      <c r="W356" s="182"/>
    </row>
    <row r="357" spans="1:23" s="253" customFormat="1" x14ac:dyDescent="0.25">
      <c r="A357" s="218"/>
      <c r="B357" s="248"/>
      <c r="C357" s="218"/>
      <c r="D357" s="218"/>
      <c r="E357" s="218"/>
      <c r="F357" s="218"/>
      <c r="G357" s="218"/>
      <c r="H357" s="218"/>
      <c r="I357" s="251"/>
      <c r="J357" s="251"/>
      <c r="K357" s="251"/>
      <c r="L357" s="218"/>
      <c r="M357" s="218"/>
      <c r="N357" s="252"/>
      <c r="O357" s="251"/>
      <c r="P357" s="251"/>
      <c r="Q357" s="251"/>
      <c r="R357" s="252"/>
      <c r="S357" s="199"/>
      <c r="T357" s="182"/>
      <c r="U357" s="182"/>
      <c r="V357" s="182"/>
      <c r="W357" s="182"/>
    </row>
    <row r="358" spans="1:23" s="253" customFormat="1" x14ac:dyDescent="0.25">
      <c r="A358" s="218"/>
      <c r="B358" s="248"/>
      <c r="C358" s="218"/>
      <c r="D358" s="218"/>
      <c r="E358" s="218"/>
      <c r="F358" s="218"/>
      <c r="G358" s="218"/>
      <c r="H358" s="218"/>
      <c r="I358" s="251"/>
      <c r="J358" s="251"/>
      <c r="K358" s="251"/>
      <c r="L358" s="218"/>
      <c r="M358" s="218"/>
      <c r="N358" s="252"/>
      <c r="O358" s="251"/>
      <c r="P358" s="251"/>
      <c r="Q358" s="251"/>
      <c r="R358" s="252"/>
      <c r="S358" s="199"/>
      <c r="T358" s="182"/>
      <c r="U358" s="182"/>
      <c r="V358" s="182"/>
      <c r="W358" s="182"/>
    </row>
    <row r="359" spans="1:23" s="253" customFormat="1" x14ac:dyDescent="0.25">
      <c r="A359" s="218"/>
      <c r="B359" s="248"/>
      <c r="C359" s="218"/>
      <c r="D359" s="218"/>
      <c r="E359" s="218"/>
      <c r="F359" s="218"/>
      <c r="G359" s="218"/>
      <c r="H359" s="218"/>
      <c r="I359" s="251"/>
      <c r="J359" s="251"/>
      <c r="K359" s="251"/>
      <c r="L359" s="218"/>
      <c r="M359" s="218"/>
      <c r="N359" s="252"/>
      <c r="O359" s="251"/>
      <c r="P359" s="251"/>
      <c r="Q359" s="251"/>
      <c r="R359" s="252"/>
      <c r="S359" s="199"/>
      <c r="T359" s="182"/>
      <c r="U359" s="182"/>
      <c r="V359" s="182"/>
      <c r="W359" s="182"/>
    </row>
    <row r="360" spans="1:23" s="253" customFormat="1" x14ac:dyDescent="0.25">
      <c r="A360" s="218"/>
      <c r="B360" s="248"/>
      <c r="C360" s="218"/>
      <c r="D360" s="269"/>
      <c r="E360" s="218"/>
      <c r="F360" s="218"/>
      <c r="G360" s="248"/>
      <c r="H360" s="248"/>
      <c r="I360" s="252"/>
      <c r="J360" s="252"/>
      <c r="K360" s="251"/>
      <c r="L360" s="248"/>
      <c r="M360" s="218"/>
      <c r="N360" s="252"/>
      <c r="O360" s="251"/>
      <c r="P360" s="251"/>
      <c r="Q360" s="251"/>
      <c r="R360" s="252"/>
      <c r="S360" s="199"/>
      <c r="T360" s="182"/>
      <c r="U360" s="182"/>
      <c r="V360" s="182"/>
      <c r="W360" s="182"/>
    </row>
    <row r="361" spans="1:23" s="253" customFormat="1" x14ac:dyDescent="0.25">
      <c r="A361" s="218"/>
      <c r="B361" s="248"/>
      <c r="C361" s="218"/>
      <c r="D361" s="218"/>
      <c r="E361" s="218"/>
      <c r="F361" s="218"/>
      <c r="G361" s="218"/>
      <c r="H361" s="218"/>
      <c r="I361" s="251"/>
      <c r="J361" s="251"/>
      <c r="K361" s="251"/>
      <c r="L361" s="218"/>
      <c r="M361" s="218"/>
      <c r="N361" s="252"/>
      <c r="O361" s="251"/>
      <c r="P361" s="251"/>
      <c r="Q361" s="251"/>
      <c r="R361" s="252"/>
      <c r="S361" s="199"/>
      <c r="T361" s="182"/>
      <c r="U361" s="182"/>
      <c r="V361" s="182"/>
      <c r="W361" s="182"/>
    </row>
    <row r="362" spans="1:23" s="253" customFormat="1" x14ac:dyDescent="0.25">
      <c r="A362" s="218"/>
      <c r="B362" s="248"/>
      <c r="C362" s="218"/>
      <c r="D362" s="218"/>
      <c r="E362" s="218"/>
      <c r="F362" s="218"/>
      <c r="G362" s="218"/>
      <c r="H362" s="218"/>
      <c r="I362" s="251"/>
      <c r="J362" s="251"/>
      <c r="K362" s="251"/>
      <c r="L362" s="218"/>
      <c r="M362" s="218"/>
      <c r="N362" s="252"/>
      <c r="O362" s="251"/>
      <c r="P362" s="251"/>
      <c r="Q362" s="251"/>
      <c r="R362" s="252"/>
      <c r="S362" s="199"/>
      <c r="T362" s="182"/>
      <c r="U362" s="182"/>
      <c r="V362" s="182"/>
      <c r="W362" s="182"/>
    </row>
    <row r="363" spans="1:23" s="253" customFormat="1" x14ac:dyDescent="0.25">
      <c r="A363" s="218"/>
      <c r="B363" s="248"/>
      <c r="C363" s="218"/>
      <c r="D363" s="218"/>
      <c r="E363" s="218"/>
      <c r="F363" s="218"/>
      <c r="G363" s="218"/>
      <c r="H363" s="218"/>
      <c r="I363" s="251"/>
      <c r="J363" s="251"/>
      <c r="K363" s="251"/>
      <c r="L363" s="218"/>
      <c r="M363" s="218"/>
      <c r="N363" s="252"/>
      <c r="O363" s="251"/>
      <c r="P363" s="251"/>
      <c r="Q363" s="251"/>
      <c r="R363" s="252"/>
      <c r="S363" s="199"/>
      <c r="T363" s="182"/>
      <c r="U363" s="182"/>
      <c r="V363" s="182"/>
      <c r="W363" s="182"/>
    </row>
    <row r="364" spans="1:23" s="253" customFormat="1" x14ac:dyDescent="0.25">
      <c r="A364" s="218"/>
      <c r="B364" s="248"/>
      <c r="C364" s="218"/>
      <c r="D364" s="218"/>
      <c r="E364" s="218"/>
      <c r="F364" s="218"/>
      <c r="G364" s="218"/>
      <c r="H364" s="218"/>
      <c r="I364" s="251"/>
      <c r="J364" s="251"/>
      <c r="K364" s="251"/>
      <c r="L364" s="218"/>
      <c r="M364" s="218"/>
      <c r="N364" s="252"/>
      <c r="O364" s="251"/>
      <c r="P364" s="251"/>
      <c r="Q364" s="251"/>
      <c r="R364" s="252"/>
      <c r="S364" s="199"/>
      <c r="T364" s="182"/>
      <c r="U364" s="182"/>
      <c r="V364" s="182"/>
      <c r="W364" s="182"/>
    </row>
    <row r="365" spans="1:23" s="253" customFormat="1" x14ac:dyDescent="0.25">
      <c r="A365" s="218"/>
      <c r="B365" s="248"/>
      <c r="C365" s="218"/>
      <c r="D365" s="218"/>
      <c r="E365" s="218"/>
      <c r="F365" s="218"/>
      <c r="G365" s="218"/>
      <c r="H365" s="218"/>
      <c r="I365" s="251"/>
      <c r="J365" s="251"/>
      <c r="K365" s="251"/>
      <c r="L365" s="218"/>
      <c r="M365" s="218"/>
      <c r="N365" s="252"/>
      <c r="O365" s="251"/>
      <c r="P365" s="251"/>
      <c r="Q365" s="251"/>
      <c r="R365" s="252"/>
      <c r="S365" s="199"/>
      <c r="T365" s="182"/>
      <c r="U365" s="182"/>
      <c r="V365" s="182"/>
      <c r="W365" s="182"/>
    </row>
    <row r="366" spans="1:23" s="253" customFormat="1" x14ac:dyDescent="0.25">
      <c r="A366" s="218"/>
      <c r="B366" s="248"/>
      <c r="C366" s="218"/>
      <c r="D366" s="218"/>
      <c r="E366" s="218"/>
      <c r="F366" s="218"/>
      <c r="G366" s="218"/>
      <c r="H366" s="218"/>
      <c r="I366" s="251"/>
      <c r="J366" s="251"/>
      <c r="K366" s="251"/>
      <c r="L366" s="218"/>
      <c r="M366" s="218"/>
      <c r="N366" s="252"/>
      <c r="O366" s="251"/>
      <c r="P366" s="251"/>
      <c r="Q366" s="251"/>
      <c r="R366" s="252"/>
      <c r="S366" s="199"/>
      <c r="T366" s="182"/>
      <c r="U366" s="182"/>
      <c r="V366" s="182"/>
      <c r="W366" s="182"/>
    </row>
    <row r="367" spans="1:23" s="253" customFormat="1" x14ac:dyDescent="0.25">
      <c r="A367" s="218"/>
      <c r="B367" s="248"/>
      <c r="C367" s="218"/>
      <c r="D367" s="218"/>
      <c r="E367" s="218"/>
      <c r="F367" s="218"/>
      <c r="G367" s="218"/>
      <c r="H367" s="218"/>
      <c r="I367" s="251"/>
      <c r="J367" s="251"/>
      <c r="K367" s="251"/>
      <c r="L367" s="218"/>
      <c r="M367" s="218"/>
      <c r="N367" s="252"/>
      <c r="O367" s="251"/>
      <c r="P367" s="251"/>
      <c r="Q367" s="251"/>
      <c r="R367" s="252"/>
      <c r="S367" s="199"/>
      <c r="T367" s="182"/>
      <c r="U367" s="182"/>
      <c r="V367" s="182"/>
      <c r="W367" s="182"/>
    </row>
    <row r="368" spans="1:23" s="253" customFormat="1" x14ac:dyDescent="0.25">
      <c r="A368" s="218"/>
      <c r="B368" s="248"/>
      <c r="C368" s="218"/>
      <c r="D368" s="218"/>
      <c r="E368" s="218"/>
      <c r="F368" s="218"/>
      <c r="G368" s="218"/>
      <c r="H368" s="218"/>
      <c r="I368" s="251"/>
      <c r="J368" s="251"/>
      <c r="K368" s="251"/>
      <c r="L368" s="218"/>
      <c r="M368" s="218"/>
      <c r="N368" s="252"/>
      <c r="O368" s="251"/>
      <c r="P368" s="251"/>
      <c r="Q368" s="251"/>
      <c r="R368" s="252"/>
      <c r="S368" s="199"/>
      <c r="T368" s="182"/>
      <c r="U368" s="182"/>
      <c r="V368" s="182"/>
      <c r="W368" s="182"/>
    </row>
    <row r="369" spans="1:23" s="253" customFormat="1" x14ac:dyDescent="0.25">
      <c r="A369" s="218"/>
      <c r="B369" s="248"/>
      <c r="C369" s="218"/>
      <c r="D369" s="218"/>
      <c r="E369" s="218"/>
      <c r="F369" s="218"/>
      <c r="G369" s="218"/>
      <c r="H369" s="218"/>
      <c r="I369" s="251"/>
      <c r="J369" s="251"/>
      <c r="K369" s="251"/>
      <c r="L369" s="218"/>
      <c r="M369" s="218"/>
      <c r="N369" s="252"/>
      <c r="O369" s="251"/>
      <c r="P369" s="251"/>
      <c r="Q369" s="251"/>
      <c r="R369" s="252"/>
      <c r="S369" s="199"/>
      <c r="T369" s="182"/>
      <c r="U369" s="182"/>
      <c r="V369" s="182"/>
      <c r="W369" s="182"/>
    </row>
    <row r="370" spans="1:23" s="253" customFormat="1" x14ac:dyDescent="0.25">
      <c r="A370" s="218"/>
      <c r="B370" s="248"/>
      <c r="C370" s="218"/>
      <c r="D370" s="218"/>
      <c r="E370" s="218"/>
      <c r="F370" s="218"/>
      <c r="G370" s="218"/>
      <c r="H370" s="218"/>
      <c r="I370" s="251"/>
      <c r="J370" s="251"/>
      <c r="K370" s="251"/>
      <c r="L370" s="218"/>
      <c r="M370" s="218"/>
      <c r="N370" s="252"/>
      <c r="O370" s="251"/>
      <c r="P370" s="251"/>
      <c r="Q370" s="251"/>
      <c r="R370" s="252"/>
      <c r="S370" s="199"/>
      <c r="T370" s="182"/>
      <c r="U370" s="182"/>
      <c r="V370" s="182"/>
      <c r="W370" s="182"/>
    </row>
    <row r="371" spans="1:23" s="253" customFormat="1" x14ac:dyDescent="0.25">
      <c r="A371" s="218"/>
      <c r="B371" s="248"/>
      <c r="C371" s="218"/>
      <c r="D371" s="218"/>
      <c r="E371" s="218"/>
      <c r="F371" s="218"/>
      <c r="G371" s="218"/>
      <c r="H371" s="218"/>
      <c r="I371" s="251"/>
      <c r="J371" s="251"/>
      <c r="K371" s="251"/>
      <c r="L371" s="218"/>
      <c r="M371" s="218"/>
      <c r="N371" s="252"/>
      <c r="O371" s="251"/>
      <c r="P371" s="251"/>
      <c r="Q371" s="251"/>
      <c r="R371" s="252"/>
      <c r="S371" s="199"/>
      <c r="T371" s="182"/>
      <c r="U371" s="182"/>
      <c r="V371" s="182"/>
      <c r="W371" s="182"/>
    </row>
    <row r="372" spans="1:23" s="253" customFormat="1" x14ac:dyDescent="0.25">
      <c r="A372" s="218"/>
      <c r="B372" s="248"/>
      <c r="C372" s="218"/>
      <c r="D372" s="218"/>
      <c r="E372" s="218"/>
      <c r="F372" s="218"/>
      <c r="G372" s="218"/>
      <c r="H372" s="218"/>
      <c r="I372" s="251"/>
      <c r="J372" s="251"/>
      <c r="K372" s="251"/>
      <c r="L372" s="218"/>
      <c r="M372" s="218"/>
      <c r="N372" s="252"/>
      <c r="O372" s="251"/>
      <c r="P372" s="251"/>
      <c r="Q372" s="251"/>
      <c r="R372" s="252"/>
      <c r="S372" s="199"/>
      <c r="T372" s="182"/>
      <c r="U372" s="182"/>
      <c r="V372" s="182"/>
      <c r="W372" s="182"/>
    </row>
    <row r="373" spans="1:23" s="253" customFormat="1" x14ac:dyDescent="0.25">
      <c r="A373" s="218"/>
      <c r="B373" s="248"/>
      <c r="C373" s="218"/>
      <c r="D373" s="218"/>
      <c r="E373" s="218"/>
      <c r="F373" s="218"/>
      <c r="G373" s="218"/>
      <c r="H373" s="218"/>
      <c r="I373" s="251"/>
      <c r="J373" s="251"/>
      <c r="K373" s="251"/>
      <c r="L373" s="218"/>
      <c r="M373" s="218"/>
      <c r="N373" s="252"/>
      <c r="O373" s="251"/>
      <c r="P373" s="251"/>
      <c r="Q373" s="251"/>
      <c r="R373" s="252"/>
      <c r="S373" s="199"/>
      <c r="T373" s="182"/>
      <c r="U373" s="182"/>
      <c r="V373" s="182"/>
      <c r="W373" s="182"/>
    </row>
    <row r="374" spans="1:23" s="253" customFormat="1" x14ac:dyDescent="0.25">
      <c r="A374" s="218"/>
      <c r="B374" s="248"/>
      <c r="C374" s="218"/>
      <c r="D374" s="218"/>
      <c r="E374" s="218"/>
      <c r="F374" s="218"/>
      <c r="G374" s="218"/>
      <c r="H374" s="218"/>
      <c r="I374" s="251"/>
      <c r="J374" s="251"/>
      <c r="K374" s="251"/>
      <c r="L374" s="218"/>
      <c r="M374" s="218"/>
      <c r="N374" s="252"/>
      <c r="O374" s="251"/>
      <c r="P374" s="251"/>
      <c r="Q374" s="251"/>
      <c r="R374" s="252"/>
      <c r="S374" s="199"/>
      <c r="T374" s="182"/>
      <c r="U374" s="182"/>
      <c r="V374" s="182"/>
      <c r="W374" s="182"/>
    </row>
    <row r="375" spans="1:23" s="253" customFormat="1" x14ac:dyDescent="0.25">
      <c r="A375" s="218"/>
      <c r="B375" s="248"/>
      <c r="C375" s="218"/>
      <c r="D375" s="218"/>
      <c r="E375" s="218"/>
      <c r="F375" s="218"/>
      <c r="G375" s="218"/>
      <c r="H375" s="218"/>
      <c r="I375" s="251"/>
      <c r="J375" s="251"/>
      <c r="K375" s="251"/>
      <c r="L375" s="218"/>
      <c r="M375" s="218"/>
      <c r="N375" s="252"/>
      <c r="O375" s="251"/>
      <c r="P375" s="251"/>
      <c r="Q375" s="251"/>
      <c r="R375" s="252"/>
      <c r="S375" s="199"/>
      <c r="T375" s="182"/>
      <c r="U375" s="182"/>
      <c r="V375" s="182"/>
      <c r="W375" s="182"/>
    </row>
    <row r="376" spans="1:23" s="253" customFormat="1" x14ac:dyDescent="0.25">
      <c r="A376" s="218"/>
      <c r="B376" s="248"/>
      <c r="C376" s="218"/>
      <c r="D376" s="218"/>
      <c r="E376" s="218"/>
      <c r="F376" s="218"/>
      <c r="G376" s="218"/>
      <c r="H376" s="218"/>
      <c r="I376" s="251"/>
      <c r="J376" s="251"/>
      <c r="K376" s="251"/>
      <c r="L376" s="218"/>
      <c r="M376" s="218"/>
      <c r="N376" s="252"/>
      <c r="O376" s="251"/>
      <c r="P376" s="251"/>
      <c r="Q376" s="251"/>
      <c r="R376" s="252"/>
      <c r="S376" s="199"/>
      <c r="T376" s="182"/>
      <c r="U376" s="182"/>
      <c r="V376" s="182"/>
      <c r="W376" s="182"/>
    </row>
    <row r="377" spans="1:23" s="253" customFormat="1" x14ac:dyDescent="0.25">
      <c r="A377" s="218"/>
      <c r="B377" s="248"/>
      <c r="C377" s="218"/>
      <c r="D377" s="218"/>
      <c r="E377" s="218"/>
      <c r="F377" s="218"/>
      <c r="G377" s="218"/>
      <c r="H377" s="218"/>
      <c r="I377" s="251"/>
      <c r="J377" s="251"/>
      <c r="K377" s="251"/>
      <c r="L377" s="218"/>
      <c r="M377" s="218"/>
      <c r="N377" s="252"/>
      <c r="O377" s="251"/>
      <c r="P377" s="251"/>
      <c r="Q377" s="251"/>
      <c r="R377" s="252"/>
      <c r="S377" s="199"/>
      <c r="T377" s="182"/>
      <c r="U377" s="182"/>
      <c r="V377" s="182"/>
      <c r="W377" s="182"/>
    </row>
    <row r="378" spans="1:23" s="253" customFormat="1" x14ac:dyDescent="0.25">
      <c r="A378" s="218"/>
      <c r="B378" s="248"/>
      <c r="C378" s="218"/>
      <c r="D378" s="218"/>
      <c r="E378" s="218"/>
      <c r="F378" s="218"/>
      <c r="G378" s="218"/>
      <c r="H378" s="218"/>
      <c r="I378" s="251"/>
      <c r="J378" s="251"/>
      <c r="K378" s="251"/>
      <c r="L378" s="218"/>
      <c r="M378" s="218"/>
      <c r="N378" s="252"/>
      <c r="O378" s="251"/>
      <c r="P378" s="251"/>
      <c r="Q378" s="251"/>
      <c r="R378" s="252"/>
      <c r="S378" s="199"/>
      <c r="T378" s="182"/>
      <c r="U378" s="182"/>
      <c r="V378" s="182"/>
      <c r="W378" s="182"/>
    </row>
    <row r="379" spans="1:23" s="253" customFormat="1" x14ac:dyDescent="0.25">
      <c r="A379" s="218"/>
      <c r="B379" s="248"/>
      <c r="C379" s="218"/>
      <c r="D379" s="218"/>
      <c r="E379" s="218"/>
      <c r="F379" s="218"/>
      <c r="G379" s="218"/>
      <c r="H379" s="218"/>
      <c r="I379" s="251"/>
      <c r="J379" s="251"/>
      <c r="K379" s="251"/>
      <c r="L379" s="218"/>
      <c r="M379" s="218"/>
      <c r="N379" s="252"/>
      <c r="O379" s="251"/>
      <c r="P379" s="251"/>
      <c r="Q379" s="251"/>
      <c r="R379" s="252"/>
      <c r="S379" s="199"/>
      <c r="T379" s="182"/>
      <c r="U379" s="182"/>
      <c r="V379" s="182"/>
      <c r="W379" s="182"/>
    </row>
    <row r="380" spans="1:23" s="253" customFormat="1" x14ac:dyDescent="0.25">
      <c r="A380" s="218"/>
      <c r="B380" s="248"/>
      <c r="C380" s="218"/>
      <c r="D380" s="218"/>
      <c r="E380" s="218"/>
      <c r="F380" s="218"/>
      <c r="G380" s="218"/>
      <c r="H380" s="218"/>
      <c r="I380" s="251"/>
      <c r="J380" s="251"/>
      <c r="K380" s="251"/>
      <c r="L380" s="218"/>
      <c r="M380" s="218"/>
      <c r="N380" s="252"/>
      <c r="O380" s="251"/>
      <c r="P380" s="251"/>
      <c r="Q380" s="251"/>
      <c r="R380" s="252"/>
      <c r="S380" s="199"/>
      <c r="T380" s="182"/>
      <c r="U380" s="182"/>
      <c r="V380" s="182"/>
      <c r="W380" s="182"/>
    </row>
    <row r="381" spans="1:23" s="253" customFormat="1" x14ac:dyDescent="0.25">
      <c r="A381" s="218"/>
      <c r="B381" s="248"/>
      <c r="C381" s="218"/>
      <c r="D381" s="218"/>
      <c r="E381" s="218"/>
      <c r="F381" s="218"/>
      <c r="G381" s="218"/>
      <c r="H381" s="218"/>
      <c r="I381" s="251"/>
      <c r="J381" s="251"/>
      <c r="K381" s="251"/>
      <c r="L381" s="218"/>
      <c r="M381" s="218"/>
      <c r="N381" s="252"/>
      <c r="O381" s="251"/>
      <c r="P381" s="251"/>
      <c r="Q381" s="251"/>
      <c r="R381" s="252"/>
      <c r="S381" s="199"/>
      <c r="T381" s="182"/>
      <c r="U381" s="182"/>
      <c r="V381" s="182"/>
      <c r="W381" s="182"/>
    </row>
    <row r="382" spans="1:23" s="253" customFormat="1" x14ac:dyDescent="0.25">
      <c r="A382" s="218"/>
      <c r="B382" s="248"/>
      <c r="C382" s="218"/>
      <c r="D382" s="218"/>
      <c r="E382" s="218"/>
      <c r="F382" s="218"/>
      <c r="G382" s="218"/>
      <c r="H382" s="218"/>
      <c r="I382" s="251"/>
      <c r="J382" s="251"/>
      <c r="K382" s="251"/>
      <c r="L382" s="218"/>
      <c r="M382" s="218"/>
      <c r="N382" s="252"/>
      <c r="O382" s="251"/>
      <c r="P382" s="251"/>
      <c r="Q382" s="251"/>
      <c r="R382" s="252"/>
      <c r="S382" s="199"/>
      <c r="T382" s="182"/>
      <c r="U382" s="182"/>
      <c r="V382" s="182"/>
      <c r="W382" s="182"/>
    </row>
    <row r="383" spans="1:23" s="253" customFormat="1" x14ac:dyDescent="0.25">
      <c r="A383" s="218"/>
      <c r="B383" s="248"/>
      <c r="C383" s="218"/>
      <c r="D383" s="218"/>
      <c r="E383" s="218"/>
      <c r="F383" s="218"/>
      <c r="G383" s="218"/>
      <c r="H383" s="218"/>
      <c r="I383" s="251"/>
      <c r="J383" s="251"/>
      <c r="K383" s="251"/>
      <c r="L383" s="218"/>
      <c r="M383" s="218"/>
      <c r="N383" s="252"/>
      <c r="O383" s="251"/>
      <c r="P383" s="251"/>
      <c r="Q383" s="251"/>
      <c r="R383" s="252"/>
      <c r="S383" s="199"/>
      <c r="T383" s="182"/>
      <c r="U383" s="182"/>
      <c r="V383" s="182"/>
      <c r="W383" s="182"/>
    </row>
    <row r="384" spans="1:23" s="253" customFormat="1" x14ac:dyDescent="0.25">
      <c r="A384" s="218"/>
      <c r="B384" s="248"/>
      <c r="C384" s="218"/>
      <c r="D384" s="218"/>
      <c r="E384" s="218"/>
      <c r="F384" s="218"/>
      <c r="G384" s="218"/>
      <c r="H384" s="218"/>
      <c r="I384" s="251"/>
      <c r="J384" s="251"/>
      <c r="K384" s="251"/>
      <c r="L384" s="218"/>
      <c r="M384" s="218"/>
      <c r="N384" s="252"/>
      <c r="O384" s="251"/>
      <c r="P384" s="251"/>
      <c r="Q384" s="251"/>
      <c r="R384" s="252"/>
      <c r="S384" s="199"/>
      <c r="T384" s="182"/>
      <c r="U384" s="182"/>
      <c r="V384" s="182"/>
      <c r="W384" s="182"/>
    </row>
    <row r="385" spans="1:23" s="253" customFormat="1" x14ac:dyDescent="0.25">
      <c r="A385" s="218"/>
      <c r="B385" s="248"/>
      <c r="C385" s="218"/>
      <c r="D385" s="218"/>
      <c r="E385" s="218"/>
      <c r="F385" s="218"/>
      <c r="G385" s="218"/>
      <c r="H385" s="218"/>
      <c r="I385" s="251"/>
      <c r="J385" s="251"/>
      <c r="K385" s="251"/>
      <c r="L385" s="218"/>
      <c r="M385" s="218"/>
      <c r="N385" s="252"/>
      <c r="O385" s="251"/>
      <c r="P385" s="251"/>
      <c r="Q385" s="251"/>
      <c r="R385" s="252"/>
      <c r="S385" s="199"/>
      <c r="T385" s="182"/>
      <c r="U385" s="182"/>
      <c r="V385" s="182"/>
      <c r="W385" s="182"/>
    </row>
    <row r="386" spans="1:23" s="253" customFormat="1" x14ac:dyDescent="0.25">
      <c r="A386" s="218"/>
      <c r="B386" s="248"/>
      <c r="C386" s="218"/>
      <c r="D386" s="218"/>
      <c r="E386" s="218"/>
      <c r="F386" s="218"/>
      <c r="G386" s="218"/>
      <c r="H386" s="218"/>
      <c r="I386" s="251"/>
      <c r="J386" s="251"/>
      <c r="K386" s="251"/>
      <c r="L386" s="218"/>
      <c r="M386" s="218"/>
      <c r="N386" s="252"/>
      <c r="O386" s="251"/>
      <c r="P386" s="251"/>
      <c r="Q386" s="251"/>
      <c r="R386" s="252"/>
      <c r="S386" s="199"/>
      <c r="T386" s="182"/>
      <c r="U386" s="182"/>
      <c r="V386" s="182"/>
      <c r="W386" s="182"/>
    </row>
    <row r="387" spans="1:23" s="198" customFormat="1" x14ac:dyDescent="0.25">
      <c r="A387" s="218"/>
      <c r="B387" s="248"/>
      <c r="C387" s="218"/>
      <c r="D387" s="218"/>
      <c r="E387" s="218"/>
      <c r="F387" s="218"/>
      <c r="G387" s="218"/>
      <c r="H387" s="218"/>
      <c r="I387" s="251"/>
      <c r="J387" s="251"/>
      <c r="K387" s="251"/>
      <c r="L387" s="218"/>
      <c r="M387" s="218"/>
      <c r="N387" s="252"/>
      <c r="O387" s="251"/>
      <c r="P387" s="251"/>
      <c r="Q387" s="251"/>
      <c r="R387" s="252"/>
      <c r="S387" s="199"/>
      <c r="T387" s="182"/>
      <c r="U387" s="182"/>
      <c r="V387" s="182"/>
      <c r="W387" s="182"/>
    </row>
    <row r="388" spans="1:23" s="253" customFormat="1" x14ac:dyDescent="0.25">
      <c r="A388" s="218"/>
      <c r="B388" s="248"/>
      <c r="C388" s="218"/>
      <c r="D388" s="218"/>
      <c r="E388" s="218"/>
      <c r="F388" s="218"/>
      <c r="G388" s="218"/>
      <c r="H388" s="218"/>
      <c r="I388" s="251"/>
      <c r="J388" s="251"/>
      <c r="K388" s="251"/>
      <c r="L388" s="218"/>
      <c r="M388" s="218"/>
      <c r="N388" s="252"/>
      <c r="O388" s="251"/>
      <c r="P388" s="251"/>
      <c r="Q388" s="251"/>
      <c r="R388" s="252"/>
      <c r="S388" s="199"/>
      <c r="T388" s="182"/>
      <c r="U388" s="182"/>
      <c r="V388" s="182"/>
      <c r="W388" s="182"/>
    </row>
    <row r="389" spans="1:23" s="253" customFormat="1" x14ac:dyDescent="0.25">
      <c r="A389" s="218"/>
      <c r="B389" s="248"/>
      <c r="C389" s="218"/>
      <c r="D389" s="218"/>
      <c r="E389" s="218"/>
      <c r="F389" s="218"/>
      <c r="G389" s="218"/>
      <c r="H389" s="218"/>
      <c r="I389" s="251"/>
      <c r="J389" s="251"/>
      <c r="K389" s="251"/>
      <c r="L389" s="218"/>
      <c r="M389" s="218"/>
      <c r="N389" s="252"/>
      <c r="O389" s="251"/>
      <c r="P389" s="251"/>
      <c r="Q389" s="251"/>
      <c r="R389" s="252"/>
      <c r="S389" s="199"/>
      <c r="T389" s="182"/>
      <c r="U389" s="182"/>
      <c r="V389" s="182"/>
      <c r="W389" s="182"/>
    </row>
    <row r="390" spans="1:23" s="253" customFormat="1" x14ac:dyDescent="0.25">
      <c r="A390" s="218"/>
      <c r="B390" s="248"/>
      <c r="C390" s="218"/>
      <c r="D390" s="218"/>
      <c r="E390" s="218"/>
      <c r="F390" s="218"/>
      <c r="G390" s="218"/>
      <c r="H390" s="218"/>
      <c r="I390" s="251"/>
      <c r="J390" s="251"/>
      <c r="K390" s="251"/>
      <c r="L390" s="218"/>
      <c r="M390" s="218"/>
      <c r="N390" s="252"/>
      <c r="O390" s="251"/>
      <c r="P390" s="251"/>
      <c r="Q390" s="251"/>
      <c r="R390" s="252"/>
      <c r="S390" s="199"/>
      <c r="T390" s="182"/>
      <c r="U390" s="182"/>
      <c r="V390" s="182"/>
      <c r="W390" s="182"/>
    </row>
    <row r="391" spans="1:23" s="253" customFormat="1" x14ac:dyDescent="0.25">
      <c r="A391" s="218"/>
      <c r="B391" s="248"/>
      <c r="C391" s="218"/>
      <c r="D391" s="218"/>
      <c r="E391" s="218"/>
      <c r="F391" s="218"/>
      <c r="G391" s="218"/>
      <c r="H391" s="218"/>
      <c r="I391" s="251"/>
      <c r="J391" s="251"/>
      <c r="K391" s="251"/>
      <c r="L391" s="218"/>
      <c r="M391" s="218"/>
      <c r="N391" s="252"/>
      <c r="O391" s="251"/>
      <c r="P391" s="251"/>
      <c r="Q391" s="251"/>
      <c r="R391" s="252"/>
      <c r="S391" s="199"/>
      <c r="T391" s="182"/>
      <c r="U391" s="182"/>
      <c r="V391" s="182"/>
      <c r="W391" s="182"/>
    </row>
    <row r="392" spans="1:23" s="253" customFormat="1" x14ac:dyDescent="0.25">
      <c r="A392" s="218"/>
      <c r="B392" s="248"/>
      <c r="C392" s="218"/>
      <c r="D392" s="218"/>
      <c r="E392" s="218"/>
      <c r="F392" s="218"/>
      <c r="G392" s="218"/>
      <c r="H392" s="218"/>
      <c r="I392" s="251"/>
      <c r="J392" s="251"/>
      <c r="K392" s="251"/>
      <c r="L392" s="218"/>
      <c r="M392" s="218"/>
      <c r="N392" s="252"/>
      <c r="O392" s="251"/>
      <c r="P392" s="251"/>
      <c r="Q392" s="251"/>
      <c r="R392" s="252"/>
      <c r="S392" s="199"/>
      <c r="T392" s="182"/>
      <c r="U392" s="182"/>
      <c r="V392" s="182"/>
      <c r="W392" s="182"/>
    </row>
    <row r="393" spans="1:23" s="253" customFormat="1" x14ac:dyDescent="0.25">
      <c r="A393" s="218"/>
      <c r="B393" s="248"/>
      <c r="C393" s="218"/>
      <c r="D393" s="218"/>
      <c r="E393" s="218"/>
      <c r="F393" s="218"/>
      <c r="G393" s="218"/>
      <c r="H393" s="218"/>
      <c r="I393" s="251"/>
      <c r="J393" s="251"/>
      <c r="K393" s="251"/>
      <c r="L393" s="218"/>
      <c r="M393" s="218"/>
      <c r="N393" s="252"/>
      <c r="O393" s="251"/>
      <c r="P393" s="251"/>
      <c r="Q393" s="251"/>
      <c r="R393" s="252"/>
      <c r="S393" s="199"/>
      <c r="T393" s="182"/>
      <c r="U393" s="182"/>
      <c r="V393" s="182"/>
      <c r="W393" s="182"/>
    </row>
    <row r="394" spans="1:23" s="253" customFormat="1" x14ac:dyDescent="0.25">
      <c r="A394" s="218"/>
      <c r="B394" s="248"/>
      <c r="C394" s="218"/>
      <c r="D394" s="218"/>
      <c r="E394" s="218"/>
      <c r="F394" s="218"/>
      <c r="G394" s="218"/>
      <c r="H394" s="218"/>
      <c r="I394" s="251"/>
      <c r="J394" s="251"/>
      <c r="K394" s="251"/>
      <c r="L394" s="218"/>
      <c r="M394" s="218"/>
      <c r="N394" s="252"/>
      <c r="O394" s="251"/>
      <c r="P394" s="251"/>
      <c r="Q394" s="251"/>
      <c r="R394" s="252"/>
      <c r="S394" s="199"/>
      <c r="T394" s="182"/>
      <c r="U394" s="182"/>
      <c r="V394" s="182"/>
      <c r="W394" s="182"/>
    </row>
    <row r="395" spans="1:23" s="253" customFormat="1" x14ac:dyDescent="0.25">
      <c r="A395" s="218"/>
      <c r="B395" s="248"/>
      <c r="C395" s="218"/>
      <c r="D395" s="218"/>
      <c r="E395" s="218"/>
      <c r="F395" s="218"/>
      <c r="G395" s="218"/>
      <c r="H395" s="218"/>
      <c r="I395" s="251"/>
      <c r="J395" s="251"/>
      <c r="K395" s="251"/>
      <c r="L395" s="218"/>
      <c r="M395" s="218"/>
      <c r="N395" s="252"/>
      <c r="O395" s="251"/>
      <c r="P395" s="251"/>
      <c r="Q395" s="251"/>
      <c r="R395" s="252"/>
      <c r="S395" s="199"/>
      <c r="T395" s="182"/>
      <c r="U395" s="182"/>
      <c r="V395" s="182"/>
      <c r="W395" s="182"/>
    </row>
    <row r="396" spans="1:23" s="253" customFormat="1" x14ac:dyDescent="0.25">
      <c r="A396" s="218"/>
      <c r="B396" s="248"/>
      <c r="C396" s="218"/>
      <c r="D396" s="218"/>
      <c r="E396" s="218"/>
      <c r="F396" s="218"/>
      <c r="G396" s="218"/>
      <c r="H396" s="218"/>
      <c r="I396" s="251"/>
      <c r="J396" s="251"/>
      <c r="K396" s="251"/>
      <c r="L396" s="218"/>
      <c r="M396" s="218"/>
      <c r="N396" s="252"/>
      <c r="O396" s="251"/>
      <c r="P396" s="251"/>
      <c r="Q396" s="251"/>
      <c r="R396" s="252"/>
      <c r="S396" s="199"/>
      <c r="T396" s="182"/>
      <c r="U396" s="182"/>
      <c r="V396" s="182"/>
      <c r="W396" s="182"/>
    </row>
    <row r="397" spans="1:23" s="253" customFormat="1" x14ac:dyDescent="0.25">
      <c r="A397" s="218"/>
      <c r="B397" s="248"/>
      <c r="C397" s="218"/>
      <c r="D397" s="218"/>
      <c r="E397" s="218"/>
      <c r="F397" s="218"/>
      <c r="G397" s="218"/>
      <c r="H397" s="218"/>
      <c r="I397" s="251"/>
      <c r="J397" s="251"/>
      <c r="K397" s="251"/>
      <c r="L397" s="218"/>
      <c r="M397" s="218"/>
      <c r="N397" s="252"/>
      <c r="O397" s="251"/>
      <c r="P397" s="251"/>
      <c r="Q397" s="251"/>
      <c r="R397" s="252"/>
      <c r="S397" s="199"/>
      <c r="T397" s="182"/>
      <c r="U397" s="182"/>
      <c r="V397" s="182"/>
      <c r="W397" s="182"/>
    </row>
    <row r="398" spans="1:23" s="253" customFormat="1" x14ac:dyDescent="0.25">
      <c r="A398" s="218"/>
      <c r="B398" s="248"/>
      <c r="C398" s="218"/>
      <c r="D398" s="218"/>
      <c r="E398" s="218"/>
      <c r="F398" s="218"/>
      <c r="G398" s="218"/>
      <c r="H398" s="218"/>
      <c r="I398" s="251"/>
      <c r="J398" s="251"/>
      <c r="K398" s="251"/>
      <c r="L398" s="218"/>
      <c r="M398" s="218"/>
      <c r="N398" s="252"/>
      <c r="O398" s="251"/>
      <c r="P398" s="251"/>
      <c r="Q398" s="251"/>
      <c r="R398" s="252"/>
      <c r="S398" s="199"/>
      <c r="T398" s="182"/>
      <c r="U398" s="182"/>
      <c r="V398" s="182"/>
      <c r="W398" s="182"/>
    </row>
    <row r="399" spans="1:23" s="253" customFormat="1" x14ac:dyDescent="0.25">
      <c r="A399" s="218"/>
      <c r="B399" s="248"/>
      <c r="C399" s="218"/>
      <c r="D399" s="218"/>
      <c r="E399" s="218"/>
      <c r="F399" s="218"/>
      <c r="G399" s="218"/>
      <c r="H399" s="218"/>
      <c r="I399" s="251"/>
      <c r="J399" s="251"/>
      <c r="K399" s="251"/>
      <c r="L399" s="218"/>
      <c r="M399" s="218"/>
      <c r="N399" s="252"/>
      <c r="O399" s="251"/>
      <c r="P399" s="251"/>
      <c r="Q399" s="251"/>
      <c r="R399" s="252"/>
      <c r="S399" s="199"/>
      <c r="T399" s="182"/>
      <c r="U399" s="182"/>
      <c r="V399" s="182"/>
      <c r="W399" s="182"/>
    </row>
    <row r="400" spans="1:23" s="253" customFormat="1" x14ac:dyDescent="0.25">
      <c r="A400" s="218"/>
      <c r="B400" s="248"/>
      <c r="C400" s="218"/>
      <c r="D400" s="218"/>
      <c r="E400" s="218"/>
      <c r="F400" s="218"/>
      <c r="G400" s="218"/>
      <c r="H400" s="218"/>
      <c r="I400" s="251"/>
      <c r="J400" s="251"/>
      <c r="K400" s="251"/>
      <c r="L400" s="218"/>
      <c r="M400" s="218"/>
      <c r="N400" s="252"/>
      <c r="O400" s="251"/>
      <c r="P400" s="251"/>
      <c r="Q400" s="251"/>
      <c r="R400" s="252"/>
      <c r="S400" s="199"/>
      <c r="T400" s="182"/>
      <c r="U400" s="182"/>
      <c r="V400" s="182"/>
      <c r="W400" s="182"/>
    </row>
    <row r="401" spans="1:23" s="253" customFormat="1" x14ac:dyDescent="0.25">
      <c r="A401" s="218"/>
      <c r="B401" s="248"/>
      <c r="C401" s="218"/>
      <c r="D401" s="218"/>
      <c r="E401" s="218"/>
      <c r="F401" s="218"/>
      <c r="G401" s="218"/>
      <c r="H401" s="218"/>
      <c r="I401" s="251"/>
      <c r="J401" s="251"/>
      <c r="K401" s="251"/>
      <c r="L401" s="218"/>
      <c r="M401" s="218"/>
      <c r="N401" s="252"/>
      <c r="O401" s="251"/>
      <c r="P401" s="251"/>
      <c r="Q401" s="251"/>
      <c r="R401" s="252"/>
      <c r="S401" s="199"/>
      <c r="T401" s="182"/>
      <c r="U401" s="182"/>
      <c r="V401" s="182"/>
      <c r="W401" s="182"/>
    </row>
    <row r="402" spans="1:23" s="253" customFormat="1" x14ac:dyDescent="0.25">
      <c r="A402" s="218"/>
      <c r="B402" s="248"/>
      <c r="C402" s="218"/>
      <c r="D402" s="218"/>
      <c r="E402" s="218"/>
      <c r="F402" s="218"/>
      <c r="G402" s="218"/>
      <c r="H402" s="218"/>
      <c r="I402" s="251"/>
      <c r="J402" s="251"/>
      <c r="K402" s="251"/>
      <c r="L402" s="218"/>
      <c r="M402" s="218"/>
      <c r="N402" s="252"/>
      <c r="O402" s="251"/>
      <c r="P402" s="251"/>
      <c r="Q402" s="251"/>
      <c r="R402" s="252"/>
      <c r="S402" s="199"/>
      <c r="T402" s="182"/>
      <c r="U402" s="182"/>
      <c r="V402" s="182"/>
      <c r="W402" s="182"/>
    </row>
    <row r="403" spans="1:23" s="253" customFormat="1" x14ac:dyDescent="0.25">
      <c r="A403" s="218"/>
      <c r="B403" s="248"/>
      <c r="C403" s="218"/>
      <c r="D403" s="218"/>
      <c r="E403" s="218"/>
      <c r="F403" s="218"/>
      <c r="G403" s="218"/>
      <c r="H403" s="218"/>
      <c r="I403" s="251"/>
      <c r="J403" s="251"/>
      <c r="K403" s="251"/>
      <c r="L403" s="218"/>
      <c r="M403" s="218"/>
      <c r="N403" s="252"/>
      <c r="O403" s="251"/>
      <c r="P403" s="251"/>
      <c r="Q403" s="251"/>
      <c r="R403" s="252"/>
      <c r="S403" s="199"/>
      <c r="T403" s="182"/>
      <c r="U403" s="182"/>
      <c r="V403" s="182"/>
      <c r="W403" s="182"/>
    </row>
    <row r="404" spans="1:23" s="253" customFormat="1" x14ac:dyDescent="0.25">
      <c r="A404" s="218"/>
      <c r="B404" s="248"/>
      <c r="C404" s="218"/>
      <c r="D404" s="218"/>
      <c r="E404" s="218"/>
      <c r="F404" s="218"/>
      <c r="G404" s="218"/>
      <c r="H404" s="218"/>
      <c r="I404" s="251"/>
      <c r="J404" s="251"/>
      <c r="K404" s="251"/>
      <c r="L404" s="218"/>
      <c r="M404" s="218"/>
      <c r="N404" s="252"/>
      <c r="O404" s="251"/>
      <c r="P404" s="251"/>
      <c r="Q404" s="251"/>
      <c r="R404" s="252"/>
      <c r="S404" s="199"/>
      <c r="T404" s="182"/>
      <c r="U404" s="182"/>
      <c r="V404" s="182"/>
      <c r="W404" s="182"/>
    </row>
    <row r="405" spans="1:23" s="198" customFormat="1" x14ac:dyDescent="0.25">
      <c r="A405" s="218"/>
      <c r="B405" s="248"/>
      <c r="C405" s="218"/>
      <c r="D405" s="218"/>
      <c r="E405" s="218"/>
      <c r="F405" s="218"/>
      <c r="G405" s="218"/>
      <c r="H405" s="218"/>
      <c r="I405" s="251"/>
      <c r="J405" s="251"/>
      <c r="K405" s="251"/>
      <c r="L405" s="218"/>
      <c r="M405" s="218"/>
      <c r="N405" s="252"/>
      <c r="O405" s="251"/>
      <c r="P405" s="251"/>
      <c r="Q405" s="251"/>
      <c r="R405" s="252"/>
      <c r="S405" s="199"/>
      <c r="T405" s="182"/>
      <c r="U405" s="182"/>
      <c r="V405" s="182"/>
      <c r="W405" s="182"/>
    </row>
    <row r="406" spans="1:23" s="253" customFormat="1" x14ac:dyDescent="0.25">
      <c r="A406" s="218"/>
      <c r="B406" s="248"/>
      <c r="C406" s="218"/>
      <c r="D406" s="218"/>
      <c r="E406" s="218"/>
      <c r="F406" s="218"/>
      <c r="G406" s="218"/>
      <c r="H406" s="218"/>
      <c r="I406" s="251"/>
      <c r="J406" s="251"/>
      <c r="K406" s="251"/>
      <c r="L406" s="218"/>
      <c r="M406" s="218"/>
      <c r="N406" s="252"/>
      <c r="O406" s="251"/>
      <c r="P406" s="251"/>
      <c r="Q406" s="251"/>
      <c r="R406" s="252"/>
      <c r="S406" s="199"/>
      <c r="T406" s="182"/>
      <c r="U406" s="182"/>
      <c r="V406" s="182"/>
      <c r="W406" s="182"/>
    </row>
    <row r="407" spans="1:23" s="253" customFormat="1" x14ac:dyDescent="0.25">
      <c r="A407" s="218"/>
      <c r="B407" s="248"/>
      <c r="C407" s="218"/>
      <c r="D407" s="218"/>
      <c r="E407" s="218"/>
      <c r="F407" s="218"/>
      <c r="G407" s="218"/>
      <c r="H407" s="218"/>
      <c r="I407" s="251"/>
      <c r="J407" s="251"/>
      <c r="K407" s="251"/>
      <c r="L407" s="218"/>
      <c r="M407" s="218"/>
      <c r="N407" s="252"/>
      <c r="O407" s="251"/>
      <c r="P407" s="251"/>
      <c r="Q407" s="251"/>
      <c r="R407" s="252"/>
      <c r="S407" s="199"/>
      <c r="T407" s="182"/>
      <c r="U407" s="182"/>
      <c r="V407" s="182"/>
      <c r="W407" s="182"/>
    </row>
    <row r="408" spans="1:23" s="253" customFormat="1" x14ac:dyDescent="0.25">
      <c r="A408" s="218"/>
      <c r="B408" s="248"/>
      <c r="C408" s="218"/>
      <c r="D408" s="218"/>
      <c r="E408" s="218"/>
      <c r="F408" s="218"/>
      <c r="G408" s="218"/>
      <c r="H408" s="218"/>
      <c r="I408" s="251"/>
      <c r="J408" s="251"/>
      <c r="K408" s="251"/>
      <c r="L408" s="218"/>
      <c r="M408" s="218"/>
      <c r="N408" s="252"/>
      <c r="O408" s="251"/>
      <c r="P408" s="251"/>
      <c r="Q408" s="251"/>
      <c r="R408" s="252"/>
      <c r="S408" s="199"/>
      <c r="T408" s="182"/>
      <c r="U408" s="182"/>
      <c r="V408" s="182"/>
      <c r="W408" s="182"/>
    </row>
    <row r="409" spans="1:23" s="253" customFormat="1" x14ac:dyDescent="0.25">
      <c r="A409" s="218"/>
      <c r="B409" s="248"/>
      <c r="C409" s="218"/>
      <c r="D409" s="218"/>
      <c r="E409" s="218"/>
      <c r="F409" s="218"/>
      <c r="G409" s="218"/>
      <c r="H409" s="218"/>
      <c r="I409" s="251"/>
      <c r="J409" s="251"/>
      <c r="K409" s="251"/>
      <c r="L409" s="218"/>
      <c r="M409" s="218"/>
      <c r="N409" s="252"/>
      <c r="O409" s="251"/>
      <c r="P409" s="251"/>
      <c r="Q409" s="251"/>
      <c r="R409" s="252"/>
      <c r="S409" s="199"/>
      <c r="T409" s="182"/>
      <c r="U409" s="182"/>
      <c r="V409" s="182"/>
      <c r="W409" s="182"/>
    </row>
    <row r="410" spans="1:23" s="253" customFormat="1" x14ac:dyDescent="0.25">
      <c r="A410" s="218"/>
      <c r="B410" s="248"/>
      <c r="C410" s="218"/>
      <c r="D410" s="218"/>
      <c r="E410" s="218"/>
      <c r="F410" s="218"/>
      <c r="G410" s="218"/>
      <c r="H410" s="218"/>
      <c r="I410" s="251"/>
      <c r="J410" s="251"/>
      <c r="K410" s="251"/>
      <c r="L410" s="218"/>
      <c r="M410" s="218"/>
      <c r="N410" s="252"/>
      <c r="O410" s="251"/>
      <c r="P410" s="251"/>
      <c r="Q410" s="251"/>
      <c r="R410" s="252"/>
      <c r="S410" s="199"/>
      <c r="T410" s="182"/>
      <c r="U410" s="182"/>
      <c r="V410" s="182"/>
      <c r="W410" s="182"/>
    </row>
    <row r="411" spans="1:23" s="253" customFormat="1" x14ac:dyDescent="0.25">
      <c r="A411" s="218"/>
      <c r="B411" s="248"/>
      <c r="C411" s="218"/>
      <c r="D411" s="218"/>
      <c r="E411" s="218"/>
      <c r="F411" s="218"/>
      <c r="G411" s="218"/>
      <c r="H411" s="218"/>
      <c r="I411" s="251"/>
      <c r="J411" s="251"/>
      <c r="K411" s="251"/>
      <c r="L411" s="218"/>
      <c r="M411" s="218"/>
      <c r="N411" s="252"/>
      <c r="O411" s="251"/>
      <c r="P411" s="251"/>
      <c r="Q411" s="251"/>
      <c r="R411" s="252"/>
      <c r="S411" s="199"/>
      <c r="T411" s="182"/>
      <c r="U411" s="182"/>
      <c r="V411" s="182"/>
      <c r="W411" s="182"/>
    </row>
    <row r="412" spans="1:23" s="253" customFormat="1" x14ac:dyDescent="0.25">
      <c r="A412" s="218"/>
      <c r="B412" s="248"/>
      <c r="C412" s="218"/>
      <c r="D412" s="218"/>
      <c r="E412" s="218"/>
      <c r="F412" s="218"/>
      <c r="G412" s="218"/>
      <c r="H412" s="218"/>
      <c r="I412" s="251"/>
      <c r="J412" s="251"/>
      <c r="K412" s="251"/>
      <c r="L412" s="218"/>
      <c r="M412" s="218"/>
      <c r="N412" s="252"/>
      <c r="O412" s="251"/>
      <c r="P412" s="251"/>
      <c r="Q412" s="251"/>
      <c r="R412" s="252"/>
      <c r="S412" s="199"/>
      <c r="T412" s="182"/>
      <c r="U412" s="182"/>
      <c r="V412" s="182"/>
      <c r="W412" s="182"/>
    </row>
    <row r="413" spans="1:23" s="253" customFormat="1" x14ac:dyDescent="0.25">
      <c r="A413" s="218"/>
      <c r="B413" s="248"/>
      <c r="C413" s="218"/>
      <c r="D413" s="218"/>
      <c r="E413" s="218"/>
      <c r="F413" s="218"/>
      <c r="G413" s="218"/>
      <c r="H413" s="218"/>
      <c r="I413" s="251"/>
      <c r="J413" s="251"/>
      <c r="K413" s="251"/>
      <c r="L413" s="218"/>
      <c r="M413" s="218"/>
      <c r="N413" s="252"/>
      <c r="O413" s="251"/>
      <c r="P413" s="251"/>
      <c r="Q413" s="251"/>
      <c r="R413" s="252"/>
      <c r="S413" s="199"/>
      <c r="T413" s="182"/>
      <c r="U413" s="182"/>
      <c r="V413" s="182"/>
      <c r="W413" s="182"/>
    </row>
    <row r="414" spans="1:23" s="253" customFormat="1" x14ac:dyDescent="0.25">
      <c r="A414" s="218"/>
      <c r="B414" s="248"/>
      <c r="C414" s="218"/>
      <c r="D414" s="218"/>
      <c r="E414" s="218"/>
      <c r="F414" s="218"/>
      <c r="G414" s="218"/>
      <c r="H414" s="218"/>
      <c r="I414" s="251"/>
      <c r="J414" s="251"/>
      <c r="K414" s="251"/>
      <c r="L414" s="218"/>
      <c r="M414" s="218"/>
      <c r="N414" s="252"/>
      <c r="O414" s="251"/>
      <c r="P414" s="251"/>
      <c r="Q414" s="251"/>
      <c r="R414" s="252"/>
      <c r="S414" s="199"/>
      <c r="T414" s="182"/>
      <c r="U414" s="182"/>
      <c r="V414" s="182"/>
      <c r="W414" s="182"/>
    </row>
    <row r="415" spans="1:23" s="253" customFormat="1" x14ac:dyDescent="0.25">
      <c r="A415" s="218"/>
      <c r="B415" s="248"/>
      <c r="C415" s="218"/>
      <c r="D415" s="218"/>
      <c r="E415" s="218"/>
      <c r="F415" s="218"/>
      <c r="G415" s="218"/>
      <c r="H415" s="218"/>
      <c r="I415" s="251"/>
      <c r="J415" s="251"/>
      <c r="K415" s="251"/>
      <c r="L415" s="218"/>
      <c r="M415" s="218"/>
      <c r="N415" s="252"/>
      <c r="O415" s="251"/>
      <c r="P415" s="251"/>
      <c r="Q415" s="251"/>
      <c r="R415" s="252"/>
      <c r="S415" s="199"/>
      <c r="T415" s="182"/>
      <c r="U415" s="182"/>
      <c r="V415" s="182"/>
      <c r="W415" s="182"/>
    </row>
    <row r="416" spans="1:23" s="253" customFormat="1" x14ac:dyDescent="0.25">
      <c r="A416" s="218"/>
      <c r="B416" s="248"/>
      <c r="C416" s="218"/>
      <c r="D416" s="218"/>
      <c r="E416" s="218"/>
      <c r="F416" s="218"/>
      <c r="G416" s="218"/>
      <c r="H416" s="218"/>
      <c r="I416" s="251"/>
      <c r="J416" s="251"/>
      <c r="K416" s="251"/>
      <c r="L416" s="218"/>
      <c r="M416" s="218"/>
      <c r="N416" s="252"/>
      <c r="O416" s="251"/>
      <c r="P416" s="251"/>
      <c r="Q416" s="251"/>
      <c r="R416" s="252"/>
      <c r="S416" s="199"/>
      <c r="T416" s="182"/>
      <c r="U416" s="182"/>
      <c r="V416" s="182"/>
      <c r="W416" s="182"/>
    </row>
    <row r="417" spans="1:23" s="253" customFormat="1" x14ac:dyDescent="0.25">
      <c r="A417" s="218"/>
      <c r="B417" s="248"/>
      <c r="C417" s="218"/>
      <c r="D417" s="218"/>
      <c r="E417" s="218"/>
      <c r="F417" s="218"/>
      <c r="G417" s="218"/>
      <c r="H417" s="218"/>
      <c r="I417" s="251"/>
      <c r="J417" s="251"/>
      <c r="K417" s="251"/>
      <c r="L417" s="218"/>
      <c r="M417" s="218"/>
      <c r="N417" s="252"/>
      <c r="O417" s="251"/>
      <c r="P417" s="251"/>
      <c r="Q417" s="251"/>
      <c r="R417" s="252"/>
      <c r="S417" s="199"/>
      <c r="T417" s="182"/>
      <c r="U417" s="182"/>
      <c r="V417" s="182"/>
      <c r="W417" s="182"/>
    </row>
    <row r="418" spans="1:23" s="253" customFormat="1" x14ac:dyDescent="0.25">
      <c r="A418" s="218"/>
      <c r="B418" s="248"/>
      <c r="C418" s="218"/>
      <c r="D418" s="218"/>
      <c r="E418" s="218"/>
      <c r="F418" s="218"/>
      <c r="G418" s="218"/>
      <c r="H418" s="218"/>
      <c r="I418" s="251"/>
      <c r="J418" s="251"/>
      <c r="K418" s="251"/>
      <c r="L418" s="218"/>
      <c r="M418" s="218"/>
      <c r="N418" s="252"/>
      <c r="O418" s="251"/>
      <c r="P418" s="251"/>
      <c r="Q418" s="251"/>
      <c r="R418" s="252"/>
      <c r="S418" s="199"/>
      <c r="T418" s="182"/>
      <c r="U418" s="182"/>
      <c r="V418" s="182"/>
      <c r="W418" s="182"/>
    </row>
    <row r="419" spans="1:23" s="253" customFormat="1" x14ac:dyDescent="0.25">
      <c r="A419" s="218"/>
      <c r="B419" s="248"/>
      <c r="C419" s="218"/>
      <c r="D419" s="218"/>
      <c r="E419" s="218"/>
      <c r="F419" s="218"/>
      <c r="G419" s="218"/>
      <c r="H419" s="218"/>
      <c r="I419" s="251"/>
      <c r="J419" s="251"/>
      <c r="K419" s="251"/>
      <c r="L419" s="218"/>
      <c r="M419" s="218"/>
      <c r="N419" s="252"/>
      <c r="O419" s="251"/>
      <c r="P419" s="251"/>
      <c r="Q419" s="251"/>
      <c r="R419" s="252"/>
      <c r="S419" s="199"/>
      <c r="T419" s="182"/>
      <c r="U419" s="182"/>
      <c r="V419" s="182"/>
      <c r="W419" s="182"/>
    </row>
    <row r="420" spans="1:23" s="253" customFormat="1" x14ac:dyDescent="0.25">
      <c r="A420" s="218"/>
      <c r="B420" s="248"/>
      <c r="C420" s="218"/>
      <c r="D420" s="218"/>
      <c r="E420" s="218"/>
      <c r="F420" s="218"/>
      <c r="G420" s="218"/>
      <c r="H420" s="218"/>
      <c r="I420" s="251"/>
      <c r="J420" s="251"/>
      <c r="K420" s="251"/>
      <c r="L420" s="218"/>
      <c r="M420" s="218"/>
      <c r="N420" s="252"/>
      <c r="O420" s="251"/>
      <c r="P420" s="251"/>
      <c r="Q420" s="251"/>
      <c r="R420" s="252"/>
      <c r="S420" s="199"/>
      <c r="T420" s="182"/>
      <c r="U420" s="182"/>
      <c r="V420" s="182"/>
      <c r="W420" s="182"/>
    </row>
    <row r="421" spans="1:23" s="253" customFormat="1" x14ac:dyDescent="0.25">
      <c r="A421" s="218"/>
      <c r="B421" s="248"/>
      <c r="C421" s="218"/>
      <c r="D421" s="218"/>
      <c r="E421" s="218"/>
      <c r="F421" s="218"/>
      <c r="G421" s="218"/>
      <c r="H421" s="218"/>
      <c r="I421" s="251"/>
      <c r="J421" s="251"/>
      <c r="K421" s="251"/>
      <c r="L421" s="218"/>
      <c r="M421" s="218"/>
      <c r="N421" s="252"/>
      <c r="O421" s="251"/>
      <c r="P421" s="251"/>
      <c r="Q421" s="251"/>
      <c r="R421" s="252"/>
      <c r="S421" s="199"/>
      <c r="T421" s="182"/>
      <c r="U421" s="182"/>
      <c r="V421" s="182"/>
      <c r="W421" s="182"/>
    </row>
    <row r="422" spans="1:23" s="253" customFormat="1" x14ac:dyDescent="0.25">
      <c r="A422" s="218"/>
      <c r="B422" s="248"/>
      <c r="C422" s="218"/>
      <c r="D422" s="218"/>
      <c r="E422" s="218"/>
      <c r="F422" s="218"/>
      <c r="G422" s="218"/>
      <c r="H422" s="218"/>
      <c r="I422" s="251"/>
      <c r="J422" s="251"/>
      <c r="K422" s="251"/>
      <c r="L422" s="218"/>
      <c r="M422" s="218"/>
      <c r="N422" s="252"/>
      <c r="O422" s="251"/>
      <c r="P422" s="251"/>
      <c r="Q422" s="251"/>
      <c r="R422" s="252"/>
      <c r="S422" s="199"/>
      <c r="T422" s="182"/>
      <c r="U422" s="182"/>
      <c r="V422" s="182"/>
      <c r="W422" s="182"/>
    </row>
    <row r="423" spans="1:23" s="253" customFormat="1" x14ac:dyDescent="0.25">
      <c r="A423" s="218"/>
      <c r="B423" s="248"/>
      <c r="C423" s="218"/>
      <c r="D423" s="218"/>
      <c r="E423" s="218"/>
      <c r="F423" s="218"/>
      <c r="G423" s="218"/>
      <c r="H423" s="218"/>
      <c r="I423" s="251"/>
      <c r="J423" s="251"/>
      <c r="K423" s="251"/>
      <c r="L423" s="218"/>
      <c r="M423" s="218"/>
      <c r="N423" s="252"/>
      <c r="O423" s="251"/>
      <c r="P423" s="251"/>
      <c r="Q423" s="251"/>
      <c r="R423" s="252"/>
      <c r="S423" s="199"/>
      <c r="T423" s="182"/>
      <c r="U423" s="182"/>
      <c r="V423" s="182"/>
      <c r="W423" s="182"/>
    </row>
    <row r="424" spans="1:23" s="253" customFormat="1" x14ac:dyDescent="0.25">
      <c r="A424" s="218"/>
      <c r="B424" s="248"/>
      <c r="C424" s="218"/>
      <c r="D424" s="218"/>
      <c r="E424" s="218"/>
      <c r="F424" s="218"/>
      <c r="G424" s="218"/>
      <c r="H424" s="218"/>
      <c r="I424" s="251"/>
      <c r="J424" s="251"/>
      <c r="K424" s="251"/>
      <c r="L424" s="218"/>
      <c r="M424" s="218"/>
      <c r="N424" s="252"/>
      <c r="O424" s="251"/>
      <c r="P424" s="251"/>
      <c r="Q424" s="251"/>
      <c r="R424" s="252"/>
      <c r="S424" s="199"/>
      <c r="T424" s="182"/>
      <c r="U424" s="182"/>
      <c r="V424" s="182"/>
      <c r="W424" s="182"/>
    </row>
    <row r="425" spans="1:23" s="253" customFormat="1" x14ac:dyDescent="0.25">
      <c r="A425" s="218"/>
      <c r="B425" s="248"/>
      <c r="C425" s="218"/>
      <c r="D425" s="218"/>
      <c r="E425" s="218"/>
      <c r="F425" s="218"/>
      <c r="G425" s="218"/>
      <c r="H425" s="218"/>
      <c r="I425" s="251"/>
      <c r="J425" s="251"/>
      <c r="K425" s="251"/>
      <c r="L425" s="218"/>
      <c r="M425" s="218"/>
      <c r="N425" s="252"/>
      <c r="O425" s="251"/>
      <c r="P425" s="251"/>
      <c r="Q425" s="251"/>
      <c r="R425" s="252"/>
      <c r="S425" s="199"/>
      <c r="T425" s="182"/>
      <c r="U425" s="182"/>
      <c r="V425" s="182"/>
      <c r="W425" s="182"/>
    </row>
    <row r="426" spans="1:23" s="253" customFormat="1" x14ac:dyDescent="0.25">
      <c r="A426" s="218"/>
      <c r="B426" s="248"/>
      <c r="C426" s="218"/>
      <c r="D426" s="218"/>
      <c r="E426" s="218"/>
      <c r="F426" s="218"/>
      <c r="G426" s="218"/>
      <c r="H426" s="218"/>
      <c r="I426" s="251"/>
      <c r="J426" s="252"/>
      <c r="K426" s="251"/>
      <c r="L426" s="218"/>
      <c r="M426" s="218"/>
      <c r="N426" s="252"/>
      <c r="O426" s="251"/>
      <c r="P426" s="251"/>
      <c r="Q426" s="251"/>
      <c r="R426" s="252"/>
      <c r="S426" s="199"/>
      <c r="T426" s="182"/>
      <c r="U426" s="182"/>
      <c r="V426" s="182"/>
      <c r="W426" s="182"/>
    </row>
    <row r="427" spans="1:23" x14ac:dyDescent="0.25">
      <c r="A427" s="218"/>
      <c r="B427" s="248"/>
      <c r="C427" s="218"/>
      <c r="D427" s="218"/>
      <c r="E427" s="218"/>
      <c r="F427" s="218"/>
      <c r="G427" s="218"/>
      <c r="H427" s="218"/>
      <c r="I427" s="251"/>
      <c r="J427" s="251"/>
      <c r="K427" s="251"/>
      <c r="L427" s="218"/>
      <c r="M427" s="218"/>
      <c r="N427" s="252"/>
      <c r="O427" s="251"/>
      <c r="P427" s="251"/>
      <c r="Q427" s="251"/>
      <c r="R427" s="252"/>
      <c r="S427" s="199"/>
    </row>
    <row r="428" spans="1:23" x14ac:dyDescent="0.25">
      <c r="A428" s="218"/>
      <c r="B428" s="248"/>
      <c r="C428" s="218"/>
      <c r="D428" s="218"/>
      <c r="E428" s="218"/>
      <c r="F428" s="218"/>
      <c r="G428" s="218"/>
      <c r="H428" s="218"/>
      <c r="I428" s="251"/>
      <c r="J428" s="251"/>
      <c r="K428" s="251"/>
      <c r="L428" s="218"/>
      <c r="M428" s="218"/>
      <c r="N428" s="252"/>
      <c r="O428" s="251"/>
      <c r="P428" s="251"/>
      <c r="Q428" s="251"/>
      <c r="R428" s="252"/>
      <c r="S428" s="199"/>
    </row>
    <row r="429" spans="1:23" x14ac:dyDescent="0.25">
      <c r="A429" s="218"/>
      <c r="B429" s="248"/>
      <c r="C429" s="218"/>
      <c r="D429" s="218"/>
      <c r="E429" s="218"/>
      <c r="F429" s="218"/>
      <c r="G429" s="218"/>
      <c r="H429" s="218"/>
      <c r="I429" s="251"/>
      <c r="J429" s="251"/>
      <c r="K429" s="251"/>
      <c r="L429" s="218"/>
      <c r="M429" s="218"/>
      <c r="N429" s="252"/>
      <c r="O429" s="251"/>
      <c r="P429" s="251"/>
      <c r="Q429" s="251"/>
      <c r="R429" s="252"/>
      <c r="S429" s="199"/>
    </row>
    <row r="430" spans="1:23" x14ac:dyDescent="0.25">
      <c r="A430" s="218"/>
      <c r="B430" s="248"/>
      <c r="C430" s="218"/>
      <c r="D430" s="218"/>
      <c r="E430" s="218"/>
      <c r="F430" s="218"/>
      <c r="G430" s="218"/>
      <c r="H430" s="218"/>
      <c r="I430" s="252"/>
      <c r="J430" s="251"/>
      <c r="K430" s="251"/>
      <c r="L430" s="218"/>
      <c r="M430" s="218"/>
      <c r="N430" s="252"/>
      <c r="O430" s="251"/>
      <c r="P430" s="251"/>
      <c r="Q430" s="251"/>
      <c r="R430" s="252"/>
      <c r="S430" s="199"/>
    </row>
    <row r="431" spans="1:23" s="253" customFormat="1" x14ac:dyDescent="0.25">
      <c r="A431" s="218"/>
      <c r="B431" s="248"/>
      <c r="C431" s="218"/>
      <c r="D431" s="218"/>
      <c r="E431" s="218"/>
      <c r="F431" s="218"/>
      <c r="G431" s="218"/>
      <c r="H431" s="218"/>
      <c r="I431" s="252"/>
      <c r="J431" s="252"/>
      <c r="K431" s="251"/>
      <c r="L431" s="218"/>
      <c r="M431" s="218"/>
      <c r="N431" s="252"/>
      <c r="O431" s="251"/>
      <c r="P431" s="251"/>
      <c r="Q431" s="251"/>
      <c r="R431" s="252"/>
      <c r="S431" s="199"/>
      <c r="T431" s="182"/>
      <c r="U431" s="182"/>
      <c r="V431" s="182"/>
      <c r="W431" s="182"/>
    </row>
    <row r="432" spans="1:23" s="253" customFormat="1" x14ac:dyDescent="0.25">
      <c r="A432" s="218"/>
      <c r="B432" s="248"/>
      <c r="C432" s="218"/>
      <c r="D432" s="218"/>
      <c r="E432" s="218"/>
      <c r="F432" s="218"/>
      <c r="G432" s="218"/>
      <c r="H432" s="218"/>
      <c r="I432" s="251"/>
      <c r="J432" s="251"/>
      <c r="K432" s="251"/>
      <c r="L432" s="218"/>
      <c r="M432" s="218"/>
      <c r="N432" s="252"/>
      <c r="O432" s="251"/>
      <c r="P432" s="251"/>
      <c r="Q432" s="251"/>
      <c r="R432" s="252"/>
      <c r="S432" s="199"/>
      <c r="T432" s="182"/>
      <c r="U432" s="182"/>
      <c r="V432" s="182"/>
      <c r="W432" s="182"/>
    </row>
    <row r="433" spans="1:23" x14ac:dyDescent="0.25">
      <c r="A433" s="218"/>
      <c r="B433" s="248"/>
      <c r="C433" s="218"/>
      <c r="D433" s="218"/>
      <c r="E433" s="218"/>
      <c r="F433" s="218"/>
      <c r="G433" s="218"/>
      <c r="H433" s="218"/>
      <c r="I433" s="251"/>
      <c r="J433" s="251"/>
      <c r="K433" s="251"/>
      <c r="L433" s="218"/>
      <c r="M433" s="218"/>
      <c r="N433" s="252"/>
      <c r="O433" s="251"/>
      <c r="P433" s="251"/>
      <c r="Q433" s="251"/>
      <c r="R433" s="252"/>
      <c r="S433" s="199"/>
    </row>
    <row r="434" spans="1:23" x14ac:dyDescent="0.25">
      <c r="A434" s="218"/>
      <c r="B434" s="248"/>
      <c r="C434" s="218"/>
      <c r="D434" s="218"/>
      <c r="E434" s="218"/>
      <c r="F434" s="218"/>
      <c r="G434" s="218"/>
      <c r="H434" s="218"/>
      <c r="I434" s="251"/>
      <c r="J434" s="251"/>
      <c r="K434" s="251"/>
      <c r="L434" s="218"/>
      <c r="M434" s="218"/>
      <c r="N434" s="252"/>
      <c r="O434" s="251"/>
      <c r="P434" s="251"/>
      <c r="Q434" s="251"/>
      <c r="R434" s="252"/>
      <c r="S434" s="199"/>
    </row>
    <row r="435" spans="1:23" s="253" customFormat="1" x14ac:dyDescent="0.25">
      <c r="A435" s="218"/>
      <c r="B435" s="248"/>
      <c r="C435" s="218"/>
      <c r="D435" s="218"/>
      <c r="E435" s="218"/>
      <c r="F435" s="218"/>
      <c r="G435" s="218"/>
      <c r="H435" s="218"/>
      <c r="I435" s="251"/>
      <c r="J435" s="251"/>
      <c r="K435" s="251"/>
      <c r="L435" s="218"/>
      <c r="M435" s="218"/>
      <c r="N435" s="252"/>
      <c r="O435" s="251"/>
      <c r="P435" s="251"/>
      <c r="Q435" s="251"/>
      <c r="R435" s="252"/>
      <c r="S435" s="199"/>
      <c r="T435" s="182"/>
      <c r="U435" s="182"/>
      <c r="V435" s="182"/>
      <c r="W435" s="182"/>
    </row>
    <row r="436" spans="1:23" x14ac:dyDescent="0.25">
      <c r="A436" s="218"/>
      <c r="B436" s="248"/>
      <c r="C436" s="218"/>
      <c r="D436" s="218"/>
      <c r="E436" s="218"/>
      <c r="F436" s="218"/>
      <c r="G436" s="218"/>
      <c r="H436" s="218"/>
      <c r="I436" s="251"/>
      <c r="J436" s="251"/>
      <c r="K436" s="251"/>
      <c r="L436" s="218"/>
      <c r="M436" s="218"/>
      <c r="N436" s="252"/>
      <c r="O436" s="251"/>
      <c r="P436" s="251"/>
      <c r="Q436" s="251"/>
      <c r="R436" s="252"/>
      <c r="S436" s="199"/>
    </row>
    <row r="437" spans="1:23" x14ac:dyDescent="0.25">
      <c r="A437" s="218"/>
      <c r="B437" s="248"/>
      <c r="C437" s="218"/>
      <c r="D437" s="218"/>
      <c r="E437" s="218"/>
      <c r="F437" s="218"/>
      <c r="G437" s="218"/>
      <c r="H437" s="218"/>
      <c r="I437" s="251"/>
      <c r="J437" s="251"/>
      <c r="K437" s="251"/>
      <c r="L437" s="218"/>
      <c r="M437" s="218"/>
      <c r="N437" s="252"/>
      <c r="O437" s="251"/>
      <c r="P437" s="251"/>
      <c r="Q437" s="251"/>
      <c r="R437" s="252"/>
      <c r="S437" s="199"/>
    </row>
    <row r="438" spans="1:23" x14ac:dyDescent="0.25">
      <c r="A438" s="218"/>
      <c r="B438" s="248"/>
      <c r="C438" s="218"/>
      <c r="D438" s="218"/>
      <c r="E438" s="218"/>
      <c r="F438" s="218"/>
      <c r="G438" s="218"/>
      <c r="H438" s="218"/>
      <c r="I438" s="251"/>
      <c r="J438" s="251"/>
      <c r="K438" s="251"/>
      <c r="L438" s="218"/>
      <c r="M438" s="218"/>
      <c r="N438" s="252"/>
      <c r="O438" s="251"/>
      <c r="P438" s="251"/>
      <c r="Q438" s="251"/>
      <c r="R438" s="252"/>
      <c r="S438" s="199"/>
    </row>
    <row r="439" spans="1:23" x14ac:dyDescent="0.25">
      <c r="A439" s="218"/>
      <c r="B439" s="248"/>
      <c r="C439" s="218"/>
      <c r="D439" s="218"/>
      <c r="E439" s="218"/>
      <c r="F439" s="218"/>
      <c r="G439" s="218"/>
      <c r="H439" s="218"/>
      <c r="I439" s="251"/>
      <c r="J439" s="251"/>
      <c r="K439" s="251"/>
      <c r="L439" s="218"/>
      <c r="M439" s="218"/>
      <c r="N439" s="252"/>
      <c r="O439" s="251"/>
      <c r="P439" s="251"/>
      <c r="Q439" s="251"/>
      <c r="R439" s="252"/>
      <c r="S439" s="199"/>
    </row>
    <row r="440" spans="1:23" x14ac:dyDescent="0.25">
      <c r="A440" s="218"/>
      <c r="B440" s="248"/>
      <c r="C440" s="218"/>
      <c r="D440" s="218"/>
      <c r="E440" s="218"/>
      <c r="F440" s="218"/>
      <c r="G440" s="218"/>
      <c r="H440" s="218"/>
      <c r="I440" s="251"/>
      <c r="J440" s="251"/>
      <c r="K440" s="251"/>
      <c r="L440" s="218"/>
      <c r="M440" s="218"/>
      <c r="N440" s="252"/>
      <c r="O440" s="251"/>
      <c r="P440" s="251"/>
      <c r="Q440" s="251"/>
      <c r="R440" s="252"/>
      <c r="S440" s="199"/>
    </row>
    <row r="441" spans="1:23" x14ac:dyDescent="0.25">
      <c r="A441" s="218"/>
      <c r="B441" s="248"/>
      <c r="C441" s="218"/>
      <c r="D441" s="218"/>
      <c r="E441" s="218"/>
      <c r="F441" s="218"/>
      <c r="G441" s="218"/>
      <c r="H441" s="218"/>
      <c r="I441" s="251"/>
      <c r="J441" s="251"/>
      <c r="K441" s="251"/>
      <c r="L441" s="218"/>
      <c r="M441" s="218"/>
      <c r="N441" s="252"/>
      <c r="O441" s="251"/>
      <c r="P441" s="251"/>
      <c r="Q441" s="251"/>
      <c r="R441" s="252"/>
      <c r="S441" s="199"/>
    </row>
    <row r="442" spans="1:23" x14ac:dyDescent="0.25">
      <c r="A442" s="218"/>
      <c r="B442" s="248"/>
      <c r="C442" s="218"/>
      <c r="D442" s="218"/>
      <c r="E442" s="218"/>
      <c r="F442" s="218"/>
      <c r="G442" s="218"/>
      <c r="H442" s="218"/>
      <c r="I442" s="251"/>
      <c r="J442" s="251"/>
      <c r="K442" s="251"/>
      <c r="L442" s="218"/>
      <c r="M442" s="218"/>
      <c r="N442" s="252"/>
      <c r="O442" s="251"/>
      <c r="P442" s="251"/>
      <c r="Q442" s="251"/>
      <c r="R442" s="252"/>
      <c r="S442" s="199"/>
    </row>
    <row r="443" spans="1:23" x14ac:dyDescent="0.25">
      <c r="A443" s="218"/>
      <c r="B443" s="248"/>
      <c r="C443" s="218"/>
      <c r="D443" s="218"/>
      <c r="E443" s="218"/>
      <c r="F443" s="218"/>
      <c r="G443" s="218"/>
      <c r="H443" s="218"/>
      <c r="I443" s="251"/>
      <c r="J443" s="251"/>
      <c r="K443" s="251"/>
      <c r="L443" s="218"/>
      <c r="M443" s="218"/>
      <c r="N443" s="252"/>
      <c r="O443" s="251"/>
      <c r="P443" s="251"/>
      <c r="Q443" s="251"/>
      <c r="R443" s="252"/>
      <c r="S443" s="199"/>
    </row>
    <row r="444" spans="1:23" x14ac:dyDescent="0.25">
      <c r="A444" s="218"/>
      <c r="B444" s="248"/>
      <c r="C444" s="218"/>
      <c r="D444" s="218"/>
      <c r="E444" s="218"/>
      <c r="F444" s="218"/>
      <c r="G444" s="218"/>
      <c r="H444" s="218"/>
      <c r="I444" s="251"/>
      <c r="J444" s="251"/>
      <c r="K444" s="251"/>
      <c r="L444" s="218"/>
      <c r="M444" s="218"/>
      <c r="N444" s="252"/>
      <c r="O444" s="251"/>
      <c r="P444" s="251"/>
      <c r="Q444" s="251"/>
      <c r="R444" s="252"/>
      <c r="S444" s="199"/>
    </row>
    <row r="445" spans="1:23" x14ac:dyDescent="0.25">
      <c r="A445" s="218"/>
      <c r="B445" s="248"/>
      <c r="C445" s="218"/>
      <c r="D445" s="218"/>
      <c r="E445" s="218"/>
      <c r="F445" s="218"/>
      <c r="G445" s="218"/>
      <c r="H445" s="218"/>
      <c r="I445" s="251"/>
      <c r="J445" s="251"/>
      <c r="K445" s="251"/>
      <c r="L445" s="218"/>
      <c r="M445" s="218"/>
      <c r="N445" s="252"/>
      <c r="O445" s="251"/>
      <c r="P445" s="251"/>
      <c r="Q445" s="251"/>
      <c r="R445" s="252"/>
      <c r="S445" s="199"/>
    </row>
    <row r="446" spans="1:23" x14ac:dyDescent="0.25">
      <c r="A446" s="218"/>
      <c r="B446" s="248"/>
      <c r="C446" s="218"/>
      <c r="D446" s="218"/>
      <c r="E446" s="218"/>
      <c r="F446" s="218"/>
      <c r="G446" s="218"/>
      <c r="H446" s="218"/>
      <c r="I446" s="251"/>
      <c r="J446" s="251"/>
      <c r="K446" s="251"/>
      <c r="L446" s="218"/>
      <c r="M446" s="218"/>
      <c r="N446" s="252"/>
      <c r="O446" s="251"/>
      <c r="P446" s="251"/>
      <c r="Q446" s="251"/>
      <c r="R446" s="252"/>
      <c r="S446" s="199"/>
    </row>
    <row r="447" spans="1:23" x14ac:dyDescent="0.25">
      <c r="A447" s="218"/>
      <c r="B447" s="248"/>
      <c r="C447" s="218"/>
      <c r="D447" s="218"/>
      <c r="E447" s="218"/>
      <c r="F447" s="218"/>
      <c r="G447" s="218"/>
      <c r="H447" s="218"/>
      <c r="I447" s="251"/>
      <c r="J447" s="251"/>
      <c r="K447" s="251"/>
      <c r="L447" s="218"/>
      <c r="M447" s="218"/>
      <c r="N447" s="252"/>
      <c r="O447" s="251"/>
      <c r="P447" s="251"/>
      <c r="Q447" s="251"/>
      <c r="R447" s="252"/>
      <c r="S447" s="199"/>
    </row>
    <row r="448" spans="1:23" x14ac:dyDescent="0.25">
      <c r="A448" s="218"/>
      <c r="B448" s="248"/>
      <c r="C448" s="218"/>
      <c r="D448" s="218"/>
      <c r="E448" s="218"/>
      <c r="F448" s="218"/>
      <c r="G448" s="218"/>
      <c r="H448" s="218"/>
      <c r="I448" s="251"/>
      <c r="J448" s="251"/>
      <c r="K448" s="251"/>
      <c r="L448" s="218"/>
      <c r="M448" s="218"/>
      <c r="N448" s="252"/>
      <c r="O448" s="251"/>
      <c r="P448" s="251"/>
      <c r="Q448" s="251"/>
      <c r="R448" s="252"/>
      <c r="S448" s="199"/>
    </row>
    <row r="449" spans="1:19" x14ac:dyDescent="0.25">
      <c r="A449" s="218"/>
      <c r="B449" s="248"/>
      <c r="C449" s="218"/>
      <c r="D449" s="218"/>
      <c r="E449" s="218"/>
      <c r="F449" s="218"/>
      <c r="G449" s="218"/>
      <c r="H449" s="218"/>
      <c r="I449" s="251"/>
      <c r="J449" s="251"/>
      <c r="K449" s="251"/>
      <c r="L449" s="218"/>
      <c r="M449" s="218"/>
      <c r="N449" s="252"/>
      <c r="O449" s="251"/>
      <c r="P449" s="251"/>
      <c r="Q449" s="251"/>
      <c r="R449" s="252"/>
      <c r="S449" s="199"/>
    </row>
    <row r="450" spans="1:19" x14ac:dyDescent="0.25">
      <c r="A450" s="218"/>
      <c r="B450" s="248"/>
      <c r="C450" s="218"/>
      <c r="D450" s="218"/>
      <c r="E450" s="218"/>
      <c r="F450" s="218"/>
      <c r="G450" s="218"/>
      <c r="H450" s="218"/>
      <c r="I450" s="251"/>
      <c r="J450" s="251"/>
      <c r="K450" s="251"/>
      <c r="L450" s="218"/>
      <c r="M450" s="218"/>
      <c r="N450" s="252"/>
      <c r="O450" s="251"/>
      <c r="P450" s="251"/>
      <c r="Q450" s="251"/>
      <c r="R450" s="252"/>
      <c r="S450" s="199"/>
    </row>
    <row r="451" spans="1:19" x14ac:dyDescent="0.25">
      <c r="A451" s="218"/>
      <c r="B451" s="248"/>
      <c r="C451" s="218"/>
      <c r="D451" s="218"/>
      <c r="E451" s="218"/>
      <c r="F451" s="218"/>
      <c r="G451" s="218"/>
      <c r="H451" s="218"/>
      <c r="I451" s="251"/>
      <c r="J451" s="251"/>
      <c r="K451" s="251"/>
      <c r="L451" s="218"/>
      <c r="M451" s="218"/>
      <c r="N451" s="252"/>
      <c r="O451" s="251"/>
      <c r="P451" s="251"/>
      <c r="Q451" s="251"/>
      <c r="R451" s="252"/>
      <c r="S451" s="199"/>
    </row>
    <row r="452" spans="1:19" x14ac:dyDescent="0.25">
      <c r="A452" s="218"/>
      <c r="B452" s="248"/>
      <c r="C452" s="218"/>
      <c r="D452" s="218"/>
      <c r="E452" s="218"/>
      <c r="F452" s="218"/>
      <c r="G452" s="218"/>
      <c r="H452" s="218"/>
      <c r="I452" s="251"/>
      <c r="J452" s="251"/>
      <c r="K452" s="251"/>
      <c r="L452" s="218"/>
      <c r="M452" s="218"/>
      <c r="N452" s="252"/>
      <c r="O452" s="251"/>
      <c r="P452" s="251"/>
      <c r="Q452" s="251"/>
      <c r="R452" s="252"/>
      <c r="S452" s="199"/>
    </row>
    <row r="453" spans="1:19" x14ac:dyDescent="0.25">
      <c r="A453" s="218"/>
      <c r="B453" s="248"/>
      <c r="C453" s="218"/>
      <c r="D453" s="218"/>
      <c r="E453" s="218"/>
      <c r="F453" s="218"/>
      <c r="G453" s="218"/>
      <c r="H453" s="218"/>
      <c r="I453" s="251"/>
      <c r="J453" s="251"/>
      <c r="K453" s="251"/>
      <c r="L453" s="218"/>
      <c r="M453" s="218"/>
      <c r="N453" s="252"/>
      <c r="O453" s="251"/>
      <c r="P453" s="251"/>
      <c r="Q453" s="251"/>
      <c r="R453" s="252"/>
      <c r="S453" s="199"/>
    </row>
    <row r="454" spans="1:19" x14ac:dyDescent="0.25">
      <c r="A454" s="218"/>
      <c r="B454" s="248"/>
      <c r="C454" s="218"/>
      <c r="D454" s="218"/>
      <c r="E454" s="218"/>
      <c r="F454" s="218"/>
      <c r="G454" s="218"/>
      <c r="H454" s="218"/>
      <c r="I454" s="251"/>
      <c r="J454" s="251"/>
      <c r="K454" s="251"/>
      <c r="L454" s="218"/>
      <c r="M454" s="218"/>
      <c r="N454" s="252"/>
      <c r="O454" s="251"/>
      <c r="P454" s="251"/>
      <c r="Q454" s="251"/>
      <c r="R454" s="252"/>
      <c r="S454" s="199"/>
    </row>
    <row r="455" spans="1:19" x14ac:dyDescent="0.25">
      <c r="A455" s="218"/>
      <c r="B455" s="248"/>
      <c r="C455" s="218"/>
      <c r="D455" s="269"/>
      <c r="E455" s="248"/>
      <c r="F455" s="248"/>
      <c r="G455" s="248"/>
      <c r="H455" s="248"/>
      <c r="I455" s="252"/>
      <c r="J455" s="252"/>
      <c r="K455" s="251"/>
      <c r="L455" s="248"/>
      <c r="M455" s="218"/>
      <c r="N455" s="252"/>
      <c r="O455" s="251"/>
      <c r="P455" s="251"/>
      <c r="Q455" s="251"/>
      <c r="R455" s="252"/>
      <c r="S455" s="199"/>
    </row>
    <row r="456" spans="1:19" x14ac:dyDescent="0.25">
      <c r="A456" s="218"/>
      <c r="B456" s="248"/>
      <c r="C456" s="218"/>
      <c r="D456" s="218"/>
      <c r="E456" s="218"/>
      <c r="F456" s="218"/>
      <c r="G456" s="218"/>
      <c r="H456" s="218"/>
      <c r="I456" s="251"/>
      <c r="J456" s="251"/>
      <c r="K456" s="251"/>
      <c r="L456" s="218"/>
      <c r="M456" s="218"/>
      <c r="N456" s="252"/>
      <c r="O456" s="251"/>
      <c r="P456" s="251"/>
      <c r="Q456" s="251"/>
      <c r="R456" s="252"/>
      <c r="S456" s="199"/>
    </row>
    <row r="457" spans="1:19" x14ac:dyDescent="0.25">
      <c r="A457" s="218"/>
      <c r="B457" s="248"/>
      <c r="C457" s="218"/>
      <c r="D457" s="218"/>
      <c r="E457" s="218"/>
      <c r="F457" s="218"/>
      <c r="G457" s="218"/>
      <c r="H457" s="218"/>
      <c r="I457" s="251"/>
      <c r="J457" s="251"/>
      <c r="K457" s="251"/>
      <c r="L457" s="218"/>
      <c r="M457" s="218"/>
      <c r="N457" s="252"/>
      <c r="O457" s="251"/>
      <c r="P457" s="251"/>
      <c r="Q457" s="251"/>
      <c r="R457" s="252"/>
      <c r="S457" s="199"/>
    </row>
    <row r="458" spans="1:19" x14ac:dyDescent="0.25">
      <c r="A458" s="218"/>
      <c r="B458" s="248"/>
      <c r="C458" s="218"/>
      <c r="D458" s="218"/>
      <c r="E458" s="218"/>
      <c r="F458" s="218"/>
      <c r="G458" s="218"/>
      <c r="H458" s="218"/>
      <c r="I458" s="251"/>
      <c r="J458" s="251"/>
      <c r="K458" s="251"/>
      <c r="L458" s="218"/>
      <c r="M458" s="218"/>
      <c r="N458" s="252"/>
      <c r="O458" s="251"/>
      <c r="P458" s="251"/>
      <c r="Q458" s="251"/>
      <c r="R458" s="252"/>
      <c r="S458" s="199"/>
    </row>
    <row r="459" spans="1:19" x14ac:dyDescent="0.25">
      <c r="A459" s="218"/>
      <c r="B459" s="248"/>
      <c r="C459" s="218"/>
      <c r="D459" s="218"/>
      <c r="E459" s="218"/>
      <c r="F459" s="218"/>
      <c r="G459" s="218"/>
      <c r="H459" s="218"/>
      <c r="I459" s="251"/>
      <c r="J459" s="251"/>
      <c r="K459" s="251"/>
      <c r="L459" s="218"/>
      <c r="M459" s="218"/>
      <c r="N459" s="252"/>
      <c r="O459" s="251"/>
      <c r="P459" s="251"/>
      <c r="Q459" s="251"/>
      <c r="R459" s="252"/>
      <c r="S459" s="199"/>
    </row>
    <row r="460" spans="1:19" x14ac:dyDescent="0.25">
      <c r="A460" s="218"/>
      <c r="B460" s="248"/>
      <c r="C460" s="218"/>
      <c r="D460" s="218"/>
      <c r="E460" s="218"/>
      <c r="F460" s="218"/>
      <c r="G460" s="218"/>
      <c r="H460" s="218"/>
      <c r="I460" s="251"/>
      <c r="J460" s="251"/>
      <c r="K460" s="251"/>
      <c r="L460" s="218"/>
      <c r="M460" s="218"/>
      <c r="N460" s="252"/>
      <c r="O460" s="251"/>
      <c r="P460" s="251"/>
      <c r="Q460" s="251"/>
      <c r="R460" s="252"/>
      <c r="S460" s="199"/>
    </row>
    <row r="461" spans="1:19" x14ac:dyDescent="0.25">
      <c r="A461" s="218"/>
      <c r="B461" s="248"/>
      <c r="C461" s="218"/>
      <c r="D461" s="218"/>
      <c r="E461" s="218"/>
      <c r="F461" s="218"/>
      <c r="G461" s="218"/>
      <c r="H461" s="218"/>
      <c r="I461" s="251"/>
      <c r="J461" s="251"/>
      <c r="K461" s="251"/>
      <c r="L461" s="218"/>
      <c r="M461" s="218"/>
      <c r="N461" s="252"/>
      <c r="O461" s="251"/>
      <c r="P461" s="251"/>
      <c r="Q461" s="251"/>
      <c r="R461" s="252"/>
      <c r="S461" s="199"/>
    </row>
    <row r="462" spans="1:19" x14ac:dyDescent="0.25">
      <c r="A462" s="218"/>
      <c r="B462" s="248"/>
      <c r="C462" s="218"/>
      <c r="D462" s="218"/>
      <c r="E462" s="218"/>
      <c r="F462" s="218"/>
      <c r="G462" s="218"/>
      <c r="H462" s="218"/>
      <c r="I462" s="251"/>
      <c r="J462" s="251"/>
      <c r="K462" s="251"/>
      <c r="L462" s="218"/>
      <c r="M462" s="218"/>
      <c r="N462" s="252"/>
      <c r="O462" s="251"/>
      <c r="P462" s="251"/>
      <c r="Q462" s="251"/>
      <c r="R462" s="252"/>
      <c r="S462" s="199"/>
    </row>
    <row r="463" spans="1:19" x14ac:dyDescent="0.25">
      <c r="A463" s="218"/>
      <c r="B463" s="248"/>
      <c r="C463" s="218"/>
      <c r="D463" s="218"/>
      <c r="E463" s="218"/>
      <c r="F463" s="218"/>
      <c r="G463" s="218"/>
      <c r="H463" s="218"/>
      <c r="I463" s="251"/>
      <c r="J463" s="251"/>
      <c r="K463" s="251"/>
      <c r="L463" s="218"/>
      <c r="M463" s="218"/>
      <c r="N463" s="252"/>
      <c r="O463" s="251"/>
      <c r="P463" s="251"/>
      <c r="Q463" s="251"/>
      <c r="R463" s="252"/>
      <c r="S463" s="199"/>
    </row>
    <row r="464" spans="1:19" x14ac:dyDescent="0.25">
      <c r="A464" s="218"/>
      <c r="B464" s="248"/>
      <c r="C464" s="218"/>
      <c r="D464" s="218"/>
      <c r="E464" s="218"/>
      <c r="F464" s="218"/>
      <c r="G464" s="218"/>
      <c r="H464" s="218"/>
      <c r="I464" s="251"/>
      <c r="J464" s="251"/>
      <c r="K464" s="251"/>
      <c r="L464" s="218"/>
      <c r="M464" s="218"/>
      <c r="N464" s="252"/>
      <c r="O464" s="251"/>
      <c r="P464" s="251"/>
      <c r="Q464" s="251"/>
      <c r="R464" s="252"/>
      <c r="S464" s="199"/>
    </row>
    <row r="465" spans="1:19" x14ac:dyDescent="0.25">
      <c r="A465" s="218"/>
      <c r="B465" s="248"/>
      <c r="C465" s="218"/>
      <c r="D465" s="218"/>
      <c r="E465" s="218"/>
      <c r="F465" s="218"/>
      <c r="G465" s="218"/>
      <c r="H465" s="218"/>
      <c r="I465" s="251"/>
      <c r="J465" s="251"/>
      <c r="K465" s="251"/>
      <c r="L465" s="218"/>
      <c r="M465" s="218"/>
      <c r="N465" s="252"/>
      <c r="O465" s="251"/>
      <c r="P465" s="251"/>
      <c r="Q465" s="251"/>
      <c r="R465" s="252"/>
      <c r="S465" s="199"/>
    </row>
    <row r="466" spans="1:19" x14ac:dyDescent="0.25">
      <c r="A466" s="218"/>
      <c r="B466" s="248"/>
      <c r="C466" s="218"/>
      <c r="D466" s="218"/>
      <c r="E466" s="218"/>
      <c r="F466" s="218"/>
      <c r="G466" s="218"/>
      <c r="H466" s="218"/>
      <c r="I466" s="251"/>
      <c r="J466" s="251"/>
      <c r="K466" s="251"/>
      <c r="L466" s="218"/>
      <c r="M466" s="218"/>
      <c r="N466" s="252"/>
      <c r="O466" s="251"/>
      <c r="P466" s="251"/>
      <c r="Q466" s="251"/>
      <c r="R466" s="252"/>
      <c r="S466" s="199"/>
    </row>
    <row r="467" spans="1:19" x14ac:dyDescent="0.25">
      <c r="A467" s="218"/>
      <c r="B467" s="248"/>
      <c r="C467" s="218"/>
      <c r="D467" s="218"/>
      <c r="E467" s="218"/>
      <c r="F467" s="218"/>
      <c r="G467" s="218"/>
      <c r="H467" s="218"/>
      <c r="I467" s="251"/>
      <c r="J467" s="251"/>
      <c r="K467" s="251"/>
      <c r="L467" s="218"/>
      <c r="M467" s="218"/>
      <c r="N467" s="252"/>
      <c r="O467" s="251"/>
      <c r="P467" s="251"/>
      <c r="Q467" s="251"/>
      <c r="R467" s="252"/>
      <c r="S467" s="199"/>
    </row>
    <row r="468" spans="1:19" x14ac:dyDescent="0.25">
      <c r="A468" s="218"/>
      <c r="B468" s="248"/>
      <c r="C468" s="218"/>
      <c r="D468" s="218"/>
      <c r="E468" s="218"/>
      <c r="F468" s="218"/>
      <c r="G468" s="218"/>
      <c r="H468" s="218"/>
      <c r="I468" s="251"/>
      <c r="J468" s="251"/>
      <c r="K468" s="251"/>
      <c r="L468" s="218"/>
      <c r="M468" s="218"/>
      <c r="N468" s="252"/>
      <c r="O468" s="251"/>
      <c r="P468" s="251"/>
      <c r="Q468" s="251"/>
      <c r="R468" s="252"/>
      <c r="S468" s="199"/>
    </row>
    <row r="469" spans="1:19" x14ac:dyDescent="0.25">
      <c r="A469" s="218"/>
      <c r="B469" s="248"/>
      <c r="C469" s="218"/>
      <c r="D469" s="218"/>
      <c r="E469" s="218"/>
      <c r="F469" s="218"/>
      <c r="G469" s="218"/>
      <c r="H469" s="218"/>
      <c r="I469" s="251"/>
      <c r="J469" s="251"/>
      <c r="K469" s="251"/>
      <c r="L469" s="218"/>
      <c r="M469" s="218"/>
      <c r="N469" s="252"/>
      <c r="O469" s="251"/>
      <c r="P469" s="251"/>
      <c r="Q469" s="251"/>
      <c r="R469" s="252"/>
      <c r="S469" s="199"/>
    </row>
    <row r="470" spans="1:19" x14ac:dyDescent="0.25">
      <c r="A470" s="218"/>
      <c r="B470" s="248"/>
      <c r="C470" s="218"/>
      <c r="D470" s="218"/>
      <c r="E470" s="218"/>
      <c r="F470" s="218"/>
      <c r="G470" s="218"/>
      <c r="H470" s="218"/>
      <c r="I470" s="251"/>
      <c r="J470" s="251"/>
      <c r="K470" s="251"/>
      <c r="L470" s="218"/>
      <c r="M470" s="218"/>
      <c r="N470" s="252"/>
      <c r="O470" s="251"/>
      <c r="P470" s="251"/>
      <c r="Q470" s="251"/>
      <c r="R470" s="252"/>
      <c r="S470" s="199"/>
    </row>
    <row r="471" spans="1:19" x14ac:dyDescent="0.25">
      <c r="A471" s="218"/>
      <c r="B471" s="248"/>
      <c r="C471" s="218"/>
      <c r="D471" s="218"/>
      <c r="E471" s="218"/>
      <c r="F471" s="218"/>
      <c r="G471" s="218"/>
      <c r="H471" s="218"/>
      <c r="I471" s="251"/>
      <c r="J471" s="251"/>
      <c r="K471" s="251"/>
      <c r="L471" s="218"/>
      <c r="M471" s="218"/>
      <c r="N471" s="252"/>
      <c r="O471" s="251"/>
      <c r="P471" s="251"/>
      <c r="Q471" s="251"/>
      <c r="R471" s="252"/>
      <c r="S471" s="199"/>
    </row>
    <row r="472" spans="1:19" x14ac:dyDescent="0.25">
      <c r="A472" s="218"/>
      <c r="B472" s="248"/>
      <c r="C472" s="218"/>
      <c r="D472" s="218"/>
      <c r="E472" s="218"/>
      <c r="F472" s="218"/>
      <c r="G472" s="218"/>
      <c r="H472" s="218"/>
      <c r="I472" s="251"/>
      <c r="J472" s="251"/>
      <c r="K472" s="251"/>
      <c r="L472" s="218"/>
      <c r="M472" s="218"/>
      <c r="N472" s="252"/>
      <c r="O472" s="251"/>
      <c r="P472" s="251"/>
      <c r="Q472" s="251"/>
      <c r="R472" s="252"/>
      <c r="S472" s="199"/>
    </row>
    <row r="473" spans="1:19" x14ac:dyDescent="0.25">
      <c r="A473" s="218"/>
      <c r="B473" s="248"/>
      <c r="C473" s="218"/>
      <c r="D473" s="218"/>
      <c r="E473" s="218"/>
      <c r="F473" s="218"/>
      <c r="G473" s="218"/>
      <c r="H473" s="218"/>
      <c r="I473" s="251"/>
      <c r="J473" s="251"/>
      <c r="K473" s="251"/>
      <c r="L473" s="218"/>
      <c r="M473" s="218"/>
      <c r="N473" s="252"/>
      <c r="O473" s="251"/>
      <c r="P473" s="251"/>
      <c r="Q473" s="251"/>
      <c r="R473" s="252"/>
      <c r="S473" s="199"/>
    </row>
    <row r="474" spans="1:19" x14ac:dyDescent="0.25">
      <c r="A474" s="218"/>
      <c r="B474" s="248"/>
      <c r="C474" s="218"/>
      <c r="D474" s="218"/>
      <c r="E474" s="218"/>
      <c r="F474" s="218"/>
      <c r="G474" s="218"/>
      <c r="H474" s="218"/>
      <c r="I474" s="251"/>
      <c r="J474" s="251"/>
      <c r="K474" s="251"/>
      <c r="L474" s="218"/>
      <c r="M474" s="218"/>
      <c r="N474" s="252"/>
      <c r="O474" s="251"/>
      <c r="P474" s="251"/>
      <c r="Q474" s="251"/>
      <c r="R474" s="252"/>
      <c r="S474" s="199"/>
    </row>
    <row r="475" spans="1:19" x14ac:dyDescent="0.25">
      <c r="A475" s="218"/>
      <c r="B475" s="248"/>
      <c r="C475" s="218"/>
      <c r="D475" s="218"/>
      <c r="E475" s="218"/>
      <c r="F475" s="218"/>
      <c r="G475" s="218"/>
      <c r="H475" s="218"/>
      <c r="I475" s="251"/>
      <c r="J475" s="251"/>
      <c r="K475" s="251"/>
      <c r="L475" s="218"/>
      <c r="M475" s="218"/>
      <c r="N475" s="252"/>
      <c r="O475" s="251"/>
      <c r="P475" s="251"/>
      <c r="Q475" s="251"/>
      <c r="R475" s="252"/>
      <c r="S475" s="199"/>
    </row>
    <row r="476" spans="1:19" x14ac:dyDescent="0.25">
      <c r="A476" s="218"/>
      <c r="B476" s="248"/>
      <c r="C476" s="218"/>
      <c r="D476" s="218"/>
      <c r="E476" s="218"/>
      <c r="F476" s="218"/>
      <c r="G476" s="218"/>
      <c r="H476" s="218"/>
      <c r="I476" s="251"/>
      <c r="J476" s="251"/>
      <c r="K476" s="251"/>
      <c r="L476" s="218"/>
      <c r="M476" s="218"/>
      <c r="N476" s="252"/>
      <c r="O476" s="251"/>
      <c r="P476" s="251"/>
      <c r="Q476" s="251"/>
      <c r="R476" s="252"/>
      <c r="S476" s="199"/>
    </row>
    <row r="477" spans="1:19" x14ac:dyDescent="0.25">
      <c r="A477" s="218"/>
      <c r="B477" s="248"/>
      <c r="C477" s="218"/>
      <c r="D477" s="218"/>
      <c r="E477" s="218"/>
      <c r="F477" s="218"/>
      <c r="G477" s="218"/>
      <c r="H477" s="218"/>
      <c r="I477" s="251"/>
      <c r="J477" s="251"/>
      <c r="K477" s="251"/>
      <c r="L477" s="218"/>
      <c r="M477" s="218"/>
      <c r="N477" s="252"/>
      <c r="O477" s="251"/>
      <c r="P477" s="251"/>
      <c r="Q477" s="251"/>
      <c r="R477" s="252"/>
      <c r="S477" s="199"/>
    </row>
    <row r="478" spans="1:19" x14ac:dyDescent="0.25">
      <c r="A478" s="218"/>
      <c r="B478" s="248"/>
      <c r="C478" s="218"/>
      <c r="D478" s="218"/>
      <c r="E478" s="218"/>
      <c r="F478" s="218"/>
      <c r="G478" s="218"/>
      <c r="H478" s="218"/>
      <c r="I478" s="251"/>
      <c r="J478" s="251"/>
      <c r="K478" s="251"/>
      <c r="L478" s="218"/>
      <c r="M478" s="218"/>
      <c r="N478" s="252"/>
      <c r="O478" s="251"/>
      <c r="P478" s="251"/>
      <c r="Q478" s="251"/>
      <c r="R478" s="252"/>
      <c r="S478" s="199"/>
    </row>
    <row r="479" spans="1:19" x14ac:dyDescent="0.25">
      <c r="A479" s="218"/>
      <c r="B479" s="248"/>
      <c r="C479" s="218"/>
      <c r="D479" s="218"/>
      <c r="E479" s="218"/>
      <c r="F479" s="218"/>
      <c r="G479" s="218"/>
      <c r="H479" s="218"/>
      <c r="I479" s="251"/>
      <c r="J479" s="251"/>
      <c r="K479" s="251"/>
      <c r="L479" s="218"/>
      <c r="M479" s="218"/>
      <c r="N479" s="252"/>
      <c r="O479" s="251"/>
      <c r="P479" s="251"/>
      <c r="Q479" s="251"/>
      <c r="R479" s="252"/>
      <c r="S479" s="199"/>
    </row>
    <row r="480" spans="1:19" x14ac:dyDescent="0.25">
      <c r="A480" s="218"/>
      <c r="B480" s="248"/>
      <c r="C480" s="218"/>
      <c r="D480" s="278"/>
      <c r="E480" s="218"/>
      <c r="F480" s="218"/>
      <c r="G480" s="254"/>
      <c r="H480" s="254"/>
      <c r="I480" s="263"/>
      <c r="J480" s="263"/>
      <c r="K480" s="251"/>
      <c r="L480" s="248"/>
      <c r="M480" s="218"/>
      <c r="N480" s="252"/>
      <c r="O480" s="251"/>
      <c r="P480" s="251"/>
      <c r="Q480" s="251"/>
      <c r="R480" s="252"/>
      <c r="S480" s="199"/>
    </row>
    <row r="481" spans="1:19" x14ac:dyDescent="0.25">
      <c r="A481" s="218"/>
      <c r="B481" s="248"/>
      <c r="C481" s="218"/>
      <c r="D481" s="218"/>
      <c r="E481" s="218"/>
      <c r="F481" s="218"/>
      <c r="G481" s="218"/>
      <c r="H481" s="218"/>
      <c r="I481" s="252"/>
      <c r="J481" s="252"/>
      <c r="K481" s="251"/>
      <c r="L481" s="218"/>
      <c r="M481" s="218"/>
      <c r="N481" s="252"/>
      <c r="O481" s="251"/>
      <c r="P481" s="251"/>
      <c r="Q481" s="251"/>
      <c r="R481" s="252"/>
      <c r="S481" s="199"/>
    </row>
    <row r="482" spans="1:19" x14ac:dyDescent="0.25">
      <c r="A482" s="218"/>
      <c r="B482" s="248"/>
      <c r="C482" s="218"/>
      <c r="D482" s="218"/>
      <c r="E482" s="218"/>
      <c r="F482" s="218"/>
      <c r="G482" s="218"/>
      <c r="H482" s="218"/>
      <c r="I482" s="251"/>
      <c r="J482" s="251"/>
      <c r="K482" s="251"/>
      <c r="L482" s="218"/>
      <c r="M482" s="218"/>
      <c r="N482" s="252"/>
      <c r="O482" s="251"/>
      <c r="P482" s="251"/>
      <c r="Q482" s="251"/>
      <c r="R482" s="252"/>
      <c r="S482" s="199"/>
    </row>
    <row r="483" spans="1:19" x14ac:dyDescent="0.25">
      <c r="A483" s="218"/>
      <c r="B483" s="248"/>
      <c r="C483" s="218"/>
      <c r="D483" s="218"/>
      <c r="E483" s="218"/>
      <c r="F483" s="218"/>
      <c r="G483" s="218"/>
      <c r="H483" s="218"/>
      <c r="I483" s="251"/>
      <c r="J483" s="251"/>
      <c r="K483" s="251"/>
      <c r="L483" s="218"/>
      <c r="M483" s="218"/>
      <c r="N483" s="252"/>
      <c r="O483" s="251"/>
      <c r="P483" s="251"/>
      <c r="Q483" s="251"/>
      <c r="R483" s="252"/>
      <c r="S483" s="199"/>
    </row>
    <row r="484" spans="1:19" x14ac:dyDescent="0.25">
      <c r="A484" s="218"/>
      <c r="B484" s="248"/>
      <c r="C484" s="218"/>
      <c r="D484" s="269"/>
      <c r="E484" s="248"/>
      <c r="F484" s="218"/>
      <c r="G484" s="248"/>
      <c r="H484" s="248"/>
      <c r="I484" s="252"/>
      <c r="J484" s="252"/>
      <c r="K484" s="251"/>
      <c r="L484" s="248"/>
      <c r="M484" s="218"/>
      <c r="N484" s="252"/>
      <c r="O484" s="251"/>
      <c r="P484" s="251"/>
      <c r="Q484" s="251"/>
      <c r="R484" s="252"/>
      <c r="S484" s="199"/>
    </row>
    <row r="485" spans="1:19" x14ac:dyDescent="0.25">
      <c r="A485" s="218"/>
      <c r="B485" s="248"/>
      <c r="C485" s="218"/>
      <c r="D485" s="218"/>
      <c r="E485" s="218"/>
      <c r="F485" s="218"/>
      <c r="G485" s="218"/>
      <c r="H485" s="218"/>
      <c r="I485" s="251"/>
      <c r="J485" s="251"/>
      <c r="K485" s="251"/>
      <c r="L485" s="218"/>
      <c r="M485" s="218"/>
      <c r="N485" s="252"/>
      <c r="O485" s="251"/>
      <c r="P485" s="251"/>
      <c r="Q485" s="251"/>
      <c r="R485" s="252"/>
      <c r="S485" s="199"/>
    </row>
    <row r="486" spans="1:19" x14ac:dyDescent="0.25">
      <c r="A486" s="218"/>
      <c r="B486" s="248"/>
      <c r="C486" s="218"/>
      <c r="D486" s="218"/>
      <c r="E486" s="218"/>
      <c r="F486" s="218"/>
      <c r="G486" s="218"/>
      <c r="H486" s="218"/>
      <c r="I486" s="251"/>
      <c r="J486" s="251"/>
      <c r="K486" s="251"/>
      <c r="L486" s="218"/>
      <c r="M486" s="218"/>
      <c r="N486" s="252"/>
      <c r="O486" s="251"/>
      <c r="P486" s="251"/>
      <c r="Q486" s="251"/>
      <c r="R486" s="252"/>
      <c r="S486" s="199"/>
    </row>
    <row r="487" spans="1:19" x14ac:dyDescent="0.25">
      <c r="A487" s="218"/>
      <c r="B487" s="248"/>
      <c r="C487" s="218"/>
      <c r="D487" s="218"/>
      <c r="E487" s="218"/>
      <c r="F487" s="218"/>
      <c r="G487" s="218"/>
      <c r="H487" s="218"/>
      <c r="I487" s="251"/>
      <c r="J487" s="251"/>
      <c r="K487" s="251"/>
      <c r="L487" s="218"/>
      <c r="M487" s="218"/>
      <c r="N487" s="252"/>
      <c r="O487" s="279"/>
      <c r="P487" s="279"/>
      <c r="Q487" s="279"/>
      <c r="R487" s="252"/>
      <c r="S487" s="199"/>
    </row>
    <row r="488" spans="1:19" x14ac:dyDescent="0.25">
      <c r="A488" s="218"/>
      <c r="B488" s="248"/>
      <c r="C488" s="218"/>
      <c r="D488" s="218"/>
      <c r="E488" s="218"/>
      <c r="F488" s="218"/>
      <c r="G488" s="218"/>
      <c r="H488" s="218"/>
      <c r="I488" s="251"/>
      <c r="J488" s="251"/>
      <c r="K488" s="251"/>
      <c r="L488" s="218"/>
      <c r="M488" s="218"/>
      <c r="N488" s="252"/>
      <c r="O488" s="251"/>
      <c r="P488" s="251"/>
      <c r="Q488" s="251"/>
      <c r="R488" s="252"/>
      <c r="S488" s="199"/>
    </row>
    <row r="489" spans="1:19" x14ac:dyDescent="0.25">
      <c r="A489" s="218"/>
      <c r="B489" s="248"/>
      <c r="C489" s="218"/>
      <c r="D489" s="218"/>
      <c r="E489" s="218"/>
      <c r="F489" s="218"/>
      <c r="G489" s="218"/>
      <c r="H489" s="218"/>
      <c r="I489" s="251"/>
      <c r="J489" s="251"/>
      <c r="K489" s="251"/>
      <c r="L489" s="218"/>
      <c r="M489" s="218"/>
      <c r="N489" s="252"/>
      <c r="O489" s="251"/>
      <c r="P489" s="251"/>
      <c r="Q489" s="251"/>
      <c r="R489" s="252"/>
      <c r="S489" s="199"/>
    </row>
    <row r="490" spans="1:19" x14ac:dyDescent="0.25">
      <c r="A490" s="218"/>
      <c r="B490" s="248"/>
      <c r="C490" s="218"/>
      <c r="D490" s="218"/>
      <c r="E490" s="218"/>
      <c r="F490" s="218"/>
      <c r="G490" s="218"/>
      <c r="H490" s="218"/>
      <c r="I490" s="251"/>
      <c r="J490" s="251"/>
      <c r="K490" s="251"/>
      <c r="L490" s="218"/>
      <c r="M490" s="218"/>
      <c r="N490" s="252"/>
      <c r="O490" s="251"/>
      <c r="P490" s="251"/>
      <c r="Q490" s="251"/>
      <c r="R490" s="252"/>
      <c r="S490" s="199"/>
    </row>
    <row r="491" spans="1:19" x14ac:dyDescent="0.25">
      <c r="A491" s="218"/>
      <c r="B491" s="248"/>
      <c r="C491" s="218"/>
      <c r="D491" s="218"/>
      <c r="E491" s="218"/>
      <c r="F491" s="218"/>
      <c r="G491" s="218"/>
      <c r="H491" s="218"/>
      <c r="I491" s="251"/>
      <c r="J491" s="251"/>
      <c r="K491" s="251"/>
      <c r="L491" s="218"/>
      <c r="M491" s="218"/>
      <c r="N491" s="252"/>
      <c r="O491" s="251"/>
      <c r="P491" s="251"/>
      <c r="Q491" s="251"/>
      <c r="R491" s="252"/>
      <c r="S491" s="199"/>
    </row>
    <row r="492" spans="1:19" x14ac:dyDescent="0.25">
      <c r="A492" s="218"/>
      <c r="B492" s="248"/>
      <c r="C492" s="218"/>
      <c r="D492" s="218"/>
      <c r="E492" s="218"/>
      <c r="F492" s="218"/>
      <c r="G492" s="218"/>
      <c r="H492" s="218"/>
      <c r="I492" s="251"/>
      <c r="J492" s="251"/>
      <c r="K492" s="251"/>
      <c r="L492" s="218"/>
      <c r="M492" s="218"/>
      <c r="N492" s="252"/>
      <c r="O492" s="251"/>
      <c r="P492" s="251"/>
      <c r="Q492" s="251"/>
      <c r="R492" s="252"/>
      <c r="S492" s="199"/>
    </row>
    <row r="493" spans="1:19" x14ac:dyDescent="0.25">
      <c r="A493" s="218"/>
      <c r="B493" s="248"/>
      <c r="C493" s="218"/>
      <c r="D493" s="218"/>
      <c r="E493" s="218"/>
      <c r="F493" s="218"/>
      <c r="G493" s="218"/>
      <c r="H493" s="218"/>
      <c r="I493" s="251"/>
      <c r="J493" s="251"/>
      <c r="K493" s="251"/>
      <c r="L493" s="218"/>
      <c r="M493" s="218"/>
      <c r="N493" s="252"/>
      <c r="O493" s="251"/>
      <c r="P493" s="251"/>
      <c r="Q493" s="251"/>
      <c r="R493" s="252"/>
      <c r="S493" s="199"/>
    </row>
    <row r="494" spans="1:19" x14ac:dyDescent="0.25">
      <c r="A494" s="218"/>
      <c r="B494" s="248"/>
      <c r="C494" s="218"/>
      <c r="D494" s="218"/>
      <c r="E494" s="218"/>
      <c r="F494" s="218"/>
      <c r="G494" s="218"/>
      <c r="H494" s="218"/>
      <c r="I494" s="251"/>
      <c r="J494" s="251"/>
      <c r="K494" s="251"/>
      <c r="L494" s="218"/>
      <c r="M494" s="218"/>
      <c r="N494" s="252"/>
      <c r="O494" s="251"/>
      <c r="P494" s="251"/>
      <c r="Q494" s="251"/>
      <c r="R494" s="252"/>
      <c r="S494" s="199"/>
    </row>
    <row r="495" spans="1:19" x14ac:dyDescent="0.25">
      <c r="A495" s="218"/>
      <c r="B495" s="248"/>
      <c r="C495" s="218"/>
      <c r="D495" s="218"/>
      <c r="E495" s="218"/>
      <c r="F495" s="218"/>
      <c r="G495" s="218"/>
      <c r="H495" s="218"/>
      <c r="I495" s="251"/>
      <c r="J495" s="251"/>
      <c r="K495" s="251"/>
      <c r="L495" s="218"/>
      <c r="M495" s="218"/>
      <c r="N495" s="252"/>
      <c r="O495" s="251"/>
      <c r="P495" s="251"/>
      <c r="Q495" s="251"/>
      <c r="R495" s="252"/>
      <c r="S495" s="199"/>
    </row>
    <row r="496" spans="1:19" x14ac:dyDescent="0.25">
      <c r="A496" s="218"/>
      <c r="B496" s="248"/>
      <c r="C496" s="218"/>
      <c r="D496" s="218"/>
      <c r="E496" s="218"/>
      <c r="F496" s="218"/>
      <c r="G496" s="218"/>
      <c r="H496" s="218"/>
      <c r="I496" s="251"/>
      <c r="J496" s="251"/>
      <c r="K496" s="251"/>
      <c r="L496" s="218"/>
      <c r="M496" s="218"/>
      <c r="N496" s="252"/>
      <c r="O496" s="251"/>
      <c r="P496" s="251"/>
      <c r="Q496" s="251"/>
      <c r="R496" s="252"/>
      <c r="S496" s="199"/>
    </row>
    <row r="497" spans="1:20" x14ac:dyDescent="0.25">
      <c r="A497" s="218"/>
      <c r="B497" s="248"/>
      <c r="C497" s="218"/>
      <c r="D497" s="218"/>
      <c r="E497" s="218"/>
      <c r="F497" s="218"/>
      <c r="G497" s="218"/>
      <c r="H497" s="218"/>
      <c r="I497" s="251"/>
      <c r="J497" s="251"/>
      <c r="K497" s="251"/>
      <c r="L497" s="218"/>
      <c r="M497" s="218"/>
      <c r="N497" s="252"/>
      <c r="O497" s="251"/>
      <c r="P497" s="251"/>
      <c r="Q497" s="251"/>
      <c r="R497" s="252"/>
      <c r="S497" s="199"/>
    </row>
    <row r="498" spans="1:20" x14ac:dyDescent="0.25">
      <c r="A498" s="218"/>
      <c r="B498" s="248"/>
      <c r="C498" s="218"/>
      <c r="D498" s="218"/>
      <c r="E498" s="218"/>
      <c r="F498" s="218"/>
      <c r="G498" s="218"/>
      <c r="H498" s="218"/>
      <c r="I498" s="251"/>
      <c r="J498" s="251"/>
      <c r="K498" s="251"/>
      <c r="L498" s="218"/>
      <c r="M498" s="218"/>
      <c r="N498" s="252"/>
      <c r="O498" s="251"/>
      <c r="P498" s="251"/>
      <c r="Q498" s="251"/>
      <c r="R498" s="252"/>
      <c r="S498" s="199"/>
    </row>
    <row r="499" spans="1:20" x14ac:dyDescent="0.25">
      <c r="A499" s="218"/>
      <c r="B499" s="248"/>
      <c r="C499" s="218"/>
      <c r="D499" s="218"/>
      <c r="E499" s="218"/>
      <c r="F499" s="218"/>
      <c r="G499" s="218"/>
      <c r="H499" s="218"/>
      <c r="I499" s="251"/>
      <c r="J499" s="251"/>
      <c r="K499" s="251"/>
      <c r="L499" s="218"/>
      <c r="M499" s="218"/>
      <c r="N499" s="252"/>
      <c r="O499" s="251"/>
      <c r="P499" s="251"/>
      <c r="Q499" s="251"/>
      <c r="R499" s="252"/>
      <c r="S499" s="199"/>
    </row>
    <row r="500" spans="1:20" x14ac:dyDescent="0.25">
      <c r="A500" s="218"/>
      <c r="B500" s="248"/>
      <c r="C500" s="218"/>
      <c r="D500" s="218"/>
      <c r="E500" s="218"/>
      <c r="F500" s="218"/>
      <c r="G500" s="218"/>
      <c r="H500" s="218"/>
      <c r="I500" s="251"/>
      <c r="J500" s="251"/>
      <c r="K500" s="251"/>
      <c r="L500" s="218"/>
      <c r="M500" s="218"/>
      <c r="N500" s="252"/>
      <c r="O500" s="251"/>
      <c r="P500" s="251"/>
      <c r="Q500" s="251"/>
      <c r="R500" s="252"/>
      <c r="S500" s="199"/>
    </row>
    <row r="501" spans="1:20" x14ac:dyDescent="0.25">
      <c r="A501" s="218"/>
      <c r="B501" s="248"/>
      <c r="C501" s="218"/>
      <c r="D501" s="218"/>
      <c r="E501" s="218"/>
      <c r="F501" s="218"/>
      <c r="G501" s="218"/>
      <c r="H501" s="218"/>
      <c r="I501" s="251"/>
      <c r="J501" s="251"/>
      <c r="K501" s="251"/>
      <c r="L501" s="218"/>
      <c r="M501" s="218"/>
      <c r="N501" s="252"/>
      <c r="O501" s="251"/>
      <c r="P501" s="251"/>
      <c r="Q501" s="251"/>
      <c r="R501" s="252"/>
      <c r="S501" s="199"/>
    </row>
    <row r="502" spans="1:20" x14ac:dyDescent="0.25">
      <c r="A502" s="218"/>
      <c r="B502" s="248"/>
      <c r="C502" s="218"/>
      <c r="D502" s="218"/>
      <c r="E502" s="218"/>
      <c r="F502" s="218"/>
      <c r="G502" s="218"/>
      <c r="H502" s="218"/>
      <c r="I502" s="251"/>
      <c r="J502" s="251"/>
      <c r="K502" s="251"/>
      <c r="L502" s="218"/>
      <c r="M502" s="218"/>
      <c r="N502" s="252"/>
      <c r="O502" s="251"/>
      <c r="P502" s="251"/>
      <c r="Q502" s="251"/>
      <c r="R502" s="252"/>
      <c r="S502" s="199"/>
    </row>
    <row r="503" spans="1:20" x14ac:dyDescent="0.25">
      <c r="A503" s="218"/>
      <c r="B503" s="248"/>
      <c r="C503" s="218"/>
      <c r="D503" s="218"/>
      <c r="E503" s="218"/>
      <c r="F503" s="218"/>
      <c r="G503" s="218"/>
      <c r="H503" s="218"/>
      <c r="I503" s="251"/>
      <c r="J503" s="251"/>
      <c r="K503" s="251"/>
      <c r="L503" s="218"/>
      <c r="M503" s="218"/>
      <c r="N503" s="252"/>
      <c r="O503" s="251"/>
      <c r="P503" s="251"/>
      <c r="Q503" s="251"/>
      <c r="R503" s="252"/>
      <c r="S503" s="199"/>
    </row>
    <row r="504" spans="1:20" x14ac:dyDescent="0.25">
      <c r="A504" s="218"/>
      <c r="B504" s="248"/>
      <c r="C504" s="218"/>
      <c r="D504" s="218"/>
      <c r="E504" s="218"/>
      <c r="F504" s="218"/>
      <c r="G504" s="218"/>
      <c r="H504" s="218"/>
      <c r="I504" s="251"/>
      <c r="J504" s="251"/>
      <c r="K504" s="251"/>
      <c r="L504" s="218"/>
      <c r="M504" s="218"/>
      <c r="N504" s="252"/>
      <c r="O504" s="251"/>
      <c r="P504" s="251"/>
      <c r="Q504" s="251"/>
      <c r="R504" s="252"/>
      <c r="S504" s="199"/>
    </row>
    <row r="505" spans="1:20" x14ac:dyDescent="0.25">
      <c r="A505" s="218"/>
      <c r="B505" s="248"/>
      <c r="C505" s="218"/>
      <c r="D505" s="218"/>
      <c r="E505" s="218"/>
      <c r="F505" s="218"/>
      <c r="G505" s="218"/>
      <c r="H505" s="218"/>
      <c r="I505" s="251"/>
      <c r="J505" s="251"/>
      <c r="K505" s="251"/>
      <c r="L505" s="218"/>
      <c r="M505" s="218"/>
      <c r="N505" s="252"/>
      <c r="O505" s="251"/>
      <c r="P505" s="251"/>
      <c r="Q505" s="251"/>
      <c r="R505" s="252"/>
      <c r="S505" s="199"/>
    </row>
    <row r="506" spans="1:20" x14ac:dyDescent="0.25">
      <c r="A506" s="218"/>
      <c r="B506" s="248"/>
      <c r="C506" s="218"/>
      <c r="D506" s="218"/>
      <c r="E506" s="218"/>
      <c r="F506" s="218"/>
      <c r="G506" s="218"/>
      <c r="H506" s="218"/>
      <c r="I506" s="251"/>
      <c r="J506" s="251"/>
      <c r="K506" s="251"/>
      <c r="L506" s="218"/>
      <c r="M506" s="218"/>
      <c r="N506" s="252"/>
      <c r="O506" s="251"/>
      <c r="P506" s="251"/>
      <c r="Q506" s="251"/>
      <c r="R506" s="252"/>
      <c r="S506" s="199"/>
    </row>
    <row r="507" spans="1:20" x14ac:dyDescent="0.25">
      <c r="A507" s="218"/>
      <c r="B507" s="248"/>
      <c r="C507" s="218"/>
      <c r="D507" s="218"/>
      <c r="E507" s="218"/>
      <c r="F507" s="218"/>
      <c r="G507" s="218"/>
      <c r="H507" s="218"/>
      <c r="I507" s="251"/>
      <c r="J507" s="251"/>
      <c r="K507" s="251"/>
      <c r="L507" s="218"/>
      <c r="M507" s="218"/>
      <c r="N507" s="252"/>
      <c r="O507" s="251"/>
      <c r="P507" s="251"/>
      <c r="Q507" s="251"/>
      <c r="R507" s="252"/>
      <c r="S507" s="199"/>
    </row>
    <row r="508" spans="1:20" x14ac:dyDescent="0.25">
      <c r="A508" s="218"/>
      <c r="B508" s="248"/>
      <c r="C508" s="218"/>
      <c r="D508" s="218"/>
      <c r="E508" s="218"/>
      <c r="F508" s="218"/>
      <c r="G508" s="218"/>
      <c r="H508" s="218"/>
      <c r="I508" s="251"/>
      <c r="J508" s="251"/>
      <c r="K508" s="251"/>
      <c r="L508" s="218"/>
      <c r="M508" s="218"/>
      <c r="N508" s="252"/>
      <c r="O508" s="251"/>
      <c r="P508" s="251"/>
      <c r="Q508" s="251"/>
      <c r="R508" s="252"/>
      <c r="S508" s="199"/>
    </row>
    <row r="509" spans="1:20" x14ac:dyDescent="0.25">
      <c r="A509" s="218"/>
      <c r="B509" s="248"/>
      <c r="C509" s="218"/>
      <c r="D509" s="218"/>
      <c r="E509" s="218"/>
      <c r="F509" s="218"/>
      <c r="G509" s="218"/>
      <c r="H509" s="218"/>
      <c r="I509" s="251"/>
      <c r="J509" s="251"/>
      <c r="K509" s="251"/>
      <c r="L509" s="218"/>
      <c r="M509" s="218"/>
      <c r="N509" s="252"/>
      <c r="O509" s="251"/>
      <c r="P509" s="251"/>
      <c r="Q509" s="251"/>
      <c r="R509" s="252"/>
      <c r="S509" s="199"/>
    </row>
    <row r="510" spans="1:20" x14ac:dyDescent="0.25">
      <c r="A510" s="218"/>
      <c r="B510" s="248"/>
      <c r="C510" s="218"/>
      <c r="D510" s="218"/>
      <c r="E510" s="218"/>
      <c r="F510" s="218"/>
      <c r="G510" s="218"/>
      <c r="H510" s="218"/>
      <c r="I510" s="251"/>
      <c r="J510" s="251"/>
      <c r="K510" s="251"/>
      <c r="L510" s="218"/>
      <c r="M510" s="218"/>
      <c r="N510" s="251"/>
      <c r="O510" s="251"/>
      <c r="P510" s="251"/>
      <c r="Q510" s="251"/>
      <c r="R510" s="252"/>
      <c r="S510" s="199"/>
      <c r="T510" s="199"/>
    </row>
    <row r="511" spans="1:20" x14ac:dyDescent="0.25">
      <c r="A511" s="218"/>
      <c r="B511" s="248"/>
      <c r="C511" s="218"/>
      <c r="D511" s="218"/>
      <c r="E511" s="218"/>
      <c r="F511" s="218"/>
      <c r="G511" s="218"/>
      <c r="H511" s="218"/>
      <c r="I511" s="251"/>
      <c r="J511" s="251"/>
      <c r="K511" s="251"/>
      <c r="L511" s="218"/>
      <c r="M511" s="218"/>
      <c r="N511" s="251"/>
      <c r="O511" s="251"/>
      <c r="P511" s="251"/>
      <c r="Q511" s="251"/>
      <c r="R511" s="251"/>
      <c r="S511" s="199"/>
      <c r="T511" s="199"/>
    </row>
    <row r="512" spans="1:20" x14ac:dyDescent="0.25">
      <c r="A512" s="218"/>
      <c r="B512" s="248"/>
      <c r="C512" s="218"/>
      <c r="D512" s="218"/>
      <c r="E512" s="218"/>
      <c r="F512" s="218"/>
      <c r="G512" s="218"/>
      <c r="H512" s="218"/>
      <c r="I512" s="251"/>
      <c r="J512" s="251"/>
      <c r="K512" s="251"/>
      <c r="L512" s="218"/>
      <c r="M512" s="218"/>
      <c r="N512" s="251"/>
      <c r="O512" s="251"/>
      <c r="P512" s="251"/>
      <c r="Q512" s="251"/>
      <c r="R512" s="251"/>
      <c r="S512" s="199"/>
      <c r="T512" s="199"/>
    </row>
    <row r="513" spans="1:20" x14ac:dyDescent="0.25">
      <c r="A513" s="218"/>
      <c r="B513" s="248"/>
      <c r="C513" s="218"/>
      <c r="D513" s="218"/>
      <c r="E513" s="218"/>
      <c r="F513" s="218"/>
      <c r="G513" s="218"/>
      <c r="H513" s="218"/>
      <c r="I513" s="251"/>
      <c r="J513" s="251"/>
      <c r="K513" s="251"/>
      <c r="L513" s="218"/>
      <c r="M513" s="218"/>
      <c r="N513" s="251"/>
      <c r="O513" s="251"/>
      <c r="P513" s="251"/>
      <c r="Q513" s="251"/>
      <c r="R513" s="251"/>
      <c r="S513" s="199"/>
      <c r="T513" s="199"/>
    </row>
    <row r="514" spans="1:20" x14ac:dyDescent="0.25">
      <c r="A514" s="218"/>
      <c r="B514" s="248"/>
      <c r="C514" s="218"/>
      <c r="D514" s="218"/>
      <c r="E514" s="218"/>
      <c r="F514" s="218"/>
      <c r="G514" s="218"/>
      <c r="H514" s="218"/>
      <c r="I514" s="251"/>
      <c r="J514" s="251"/>
      <c r="K514" s="251"/>
      <c r="L514" s="218"/>
      <c r="M514" s="218"/>
      <c r="N514" s="251"/>
      <c r="O514" s="251"/>
      <c r="P514" s="251"/>
      <c r="Q514" s="251"/>
      <c r="R514" s="251"/>
      <c r="S514" s="199"/>
      <c r="T514" s="199"/>
    </row>
    <row r="515" spans="1:20" x14ac:dyDescent="0.25">
      <c r="A515" s="218"/>
      <c r="B515" s="248"/>
      <c r="C515" s="218"/>
      <c r="D515" s="218"/>
      <c r="E515" s="218"/>
      <c r="F515" s="218"/>
      <c r="G515" s="218"/>
      <c r="H515" s="218"/>
      <c r="I515" s="251"/>
      <c r="J515" s="251"/>
      <c r="K515" s="251"/>
      <c r="L515" s="218"/>
      <c r="M515" s="218"/>
      <c r="N515" s="251"/>
      <c r="O515" s="251"/>
      <c r="P515" s="251"/>
      <c r="Q515" s="251"/>
      <c r="R515" s="251"/>
      <c r="S515" s="199"/>
      <c r="T515" s="199"/>
    </row>
    <row r="516" spans="1:20" x14ac:dyDescent="0.25">
      <c r="A516" s="218"/>
      <c r="B516" s="248"/>
      <c r="C516" s="218"/>
      <c r="D516" s="218"/>
      <c r="E516" s="218"/>
      <c r="F516" s="218"/>
      <c r="G516" s="218"/>
      <c r="H516" s="218"/>
      <c r="I516" s="251"/>
      <c r="J516" s="251"/>
      <c r="K516" s="251"/>
      <c r="L516" s="218"/>
      <c r="M516" s="218"/>
      <c r="N516" s="251"/>
      <c r="O516" s="251"/>
      <c r="P516" s="251"/>
      <c r="Q516" s="251"/>
      <c r="R516" s="251"/>
      <c r="S516" s="199"/>
      <c r="T516" s="199"/>
    </row>
    <row r="517" spans="1:20" x14ac:dyDescent="0.25">
      <c r="A517" s="218"/>
      <c r="B517" s="248"/>
      <c r="C517" s="218"/>
      <c r="D517" s="218"/>
      <c r="E517" s="218"/>
      <c r="F517" s="218"/>
      <c r="G517" s="218"/>
      <c r="H517" s="218"/>
      <c r="I517" s="251"/>
      <c r="J517" s="251"/>
      <c r="K517" s="251"/>
      <c r="L517" s="218"/>
      <c r="M517" s="218"/>
      <c r="N517" s="251"/>
      <c r="O517" s="251"/>
      <c r="P517" s="251"/>
      <c r="Q517" s="251"/>
      <c r="R517" s="251"/>
      <c r="S517" s="199"/>
      <c r="T517" s="199"/>
    </row>
    <row r="518" spans="1:20" x14ac:dyDescent="0.25">
      <c r="A518" s="218"/>
      <c r="B518" s="248"/>
      <c r="C518" s="218"/>
      <c r="D518" s="218"/>
      <c r="E518" s="218"/>
      <c r="F518" s="218"/>
      <c r="G518" s="218"/>
      <c r="H518" s="218"/>
      <c r="I518" s="251"/>
      <c r="J518" s="251"/>
      <c r="K518" s="251"/>
      <c r="L518" s="218"/>
      <c r="M518" s="218"/>
      <c r="N518" s="251"/>
      <c r="O518" s="251"/>
      <c r="P518" s="251"/>
      <c r="Q518" s="251"/>
      <c r="R518" s="251"/>
      <c r="S518" s="199"/>
      <c r="T518" s="199"/>
    </row>
    <row r="519" spans="1:20" x14ac:dyDescent="0.25">
      <c r="A519" s="218"/>
      <c r="B519" s="248"/>
      <c r="C519" s="218"/>
      <c r="D519" s="218"/>
      <c r="E519" s="218"/>
      <c r="F519" s="218"/>
      <c r="G519" s="218"/>
      <c r="H519" s="218"/>
      <c r="I519" s="251"/>
      <c r="J519" s="251"/>
      <c r="K519" s="251"/>
      <c r="L519" s="218"/>
      <c r="M519" s="218"/>
      <c r="N519" s="251"/>
      <c r="O519" s="251"/>
      <c r="P519" s="251"/>
      <c r="Q519" s="251"/>
      <c r="R519" s="251"/>
      <c r="S519" s="199"/>
      <c r="T519" s="199"/>
    </row>
    <row r="520" spans="1:20" x14ac:dyDescent="0.25">
      <c r="A520" s="218"/>
      <c r="B520" s="248"/>
      <c r="C520" s="218"/>
      <c r="D520" s="218"/>
      <c r="E520" s="218"/>
      <c r="F520" s="218"/>
      <c r="G520" s="218"/>
      <c r="H520" s="218"/>
      <c r="I520" s="251"/>
      <c r="J520" s="251"/>
      <c r="K520" s="251"/>
      <c r="L520" s="218"/>
      <c r="M520" s="218"/>
      <c r="N520" s="251"/>
      <c r="O520" s="251"/>
      <c r="P520" s="251"/>
      <c r="Q520" s="251"/>
      <c r="R520" s="251"/>
      <c r="S520" s="199"/>
      <c r="T520" s="199"/>
    </row>
    <row r="521" spans="1:20" x14ac:dyDescent="0.25">
      <c r="A521" s="218"/>
      <c r="B521" s="248"/>
      <c r="C521" s="218"/>
      <c r="D521" s="218"/>
      <c r="E521" s="218"/>
      <c r="F521" s="218"/>
      <c r="G521" s="218"/>
      <c r="H521" s="218"/>
      <c r="I521" s="251"/>
      <c r="J521" s="251"/>
      <c r="K521" s="251"/>
      <c r="L521" s="218"/>
      <c r="M521" s="218"/>
      <c r="N521" s="251"/>
      <c r="O521" s="251"/>
      <c r="P521" s="251"/>
      <c r="Q521" s="251"/>
      <c r="R521" s="251"/>
      <c r="S521" s="199"/>
      <c r="T521" s="199"/>
    </row>
    <row r="522" spans="1:20" x14ac:dyDescent="0.25">
      <c r="A522" s="218"/>
      <c r="B522" s="248"/>
      <c r="C522" s="218"/>
      <c r="D522" s="218"/>
      <c r="E522" s="218"/>
      <c r="F522" s="218"/>
      <c r="G522" s="218"/>
      <c r="H522" s="218"/>
      <c r="I522" s="251"/>
      <c r="J522" s="251"/>
      <c r="K522" s="251"/>
      <c r="L522" s="218"/>
      <c r="M522" s="218"/>
      <c r="N522" s="251"/>
      <c r="O522" s="251"/>
      <c r="P522" s="251"/>
      <c r="Q522" s="251"/>
      <c r="R522" s="251"/>
      <c r="S522" s="199"/>
      <c r="T522" s="199"/>
    </row>
    <row r="523" spans="1:20" x14ac:dyDescent="0.25">
      <c r="A523" s="218"/>
      <c r="B523" s="248"/>
      <c r="C523" s="218"/>
      <c r="D523" s="218"/>
      <c r="E523" s="218"/>
      <c r="F523" s="218"/>
      <c r="G523" s="218"/>
      <c r="H523" s="218"/>
      <c r="I523" s="251"/>
      <c r="J523" s="251"/>
      <c r="K523" s="251"/>
      <c r="L523" s="218"/>
      <c r="M523" s="218"/>
      <c r="N523" s="251"/>
      <c r="O523" s="251"/>
      <c r="P523" s="251"/>
      <c r="Q523" s="251"/>
      <c r="R523" s="251"/>
      <c r="S523" s="199"/>
      <c r="T523" s="199"/>
    </row>
    <row r="524" spans="1:20" x14ac:dyDescent="0.25">
      <c r="A524" s="218"/>
      <c r="B524" s="248"/>
      <c r="C524" s="218"/>
      <c r="D524" s="218"/>
      <c r="E524" s="218"/>
      <c r="F524" s="218"/>
      <c r="G524" s="218"/>
      <c r="H524" s="218"/>
      <c r="I524" s="251"/>
      <c r="J524" s="251"/>
      <c r="K524" s="251"/>
      <c r="L524" s="218"/>
      <c r="M524" s="218"/>
      <c r="N524" s="251"/>
      <c r="O524" s="251"/>
      <c r="P524" s="251"/>
      <c r="Q524" s="251"/>
      <c r="R524" s="251"/>
      <c r="S524" s="199"/>
      <c r="T524" s="199"/>
    </row>
    <row r="525" spans="1:20" x14ac:dyDescent="0.25">
      <c r="A525" s="218"/>
      <c r="B525" s="248"/>
      <c r="C525" s="218"/>
      <c r="D525" s="218"/>
      <c r="E525" s="218"/>
      <c r="F525" s="218"/>
      <c r="G525" s="218"/>
      <c r="H525" s="218"/>
      <c r="I525" s="251"/>
      <c r="J525" s="251"/>
      <c r="K525" s="251"/>
      <c r="L525" s="218"/>
      <c r="M525" s="218"/>
      <c r="N525" s="251"/>
      <c r="O525" s="251"/>
      <c r="P525" s="251"/>
      <c r="Q525" s="251"/>
      <c r="R525" s="251"/>
      <c r="S525" s="199"/>
      <c r="T525" s="199"/>
    </row>
    <row r="526" spans="1:20" x14ac:dyDescent="0.25">
      <c r="A526" s="218"/>
      <c r="B526" s="248"/>
      <c r="C526" s="218"/>
      <c r="D526" s="218"/>
      <c r="E526" s="218"/>
      <c r="F526" s="218"/>
      <c r="G526" s="218"/>
      <c r="H526" s="218"/>
      <c r="I526" s="251"/>
      <c r="J526" s="251"/>
      <c r="K526" s="251"/>
      <c r="L526" s="218"/>
      <c r="M526" s="218"/>
      <c r="N526" s="251"/>
      <c r="O526" s="251"/>
      <c r="P526" s="251"/>
      <c r="Q526" s="251"/>
      <c r="R526" s="251"/>
      <c r="S526" s="199"/>
      <c r="T526" s="199"/>
    </row>
    <row r="527" spans="1:20" x14ac:dyDescent="0.25">
      <c r="A527" s="218"/>
      <c r="B527" s="248"/>
      <c r="C527" s="218"/>
      <c r="D527" s="218"/>
      <c r="E527" s="218"/>
      <c r="F527" s="218"/>
      <c r="G527" s="218"/>
      <c r="H527" s="218"/>
      <c r="I527" s="251"/>
      <c r="J527" s="251"/>
      <c r="K527" s="251"/>
      <c r="L527" s="218"/>
      <c r="M527" s="218"/>
      <c r="N527" s="251"/>
      <c r="O527" s="251"/>
      <c r="P527" s="251"/>
      <c r="Q527" s="251"/>
      <c r="R527" s="251"/>
      <c r="S527" s="199"/>
      <c r="T527" s="199"/>
    </row>
    <row r="528" spans="1:20" x14ac:dyDescent="0.25">
      <c r="A528" s="218"/>
      <c r="B528" s="248"/>
      <c r="C528" s="218"/>
      <c r="D528" s="218"/>
      <c r="E528" s="218"/>
      <c r="F528" s="218"/>
      <c r="G528" s="218"/>
      <c r="H528" s="218"/>
      <c r="I528" s="251"/>
      <c r="J528" s="251"/>
      <c r="K528" s="251"/>
      <c r="L528" s="218"/>
      <c r="M528" s="218"/>
      <c r="N528" s="251"/>
      <c r="O528" s="251"/>
      <c r="P528" s="251"/>
      <c r="Q528" s="251"/>
      <c r="R528" s="251"/>
      <c r="S528" s="199"/>
      <c r="T528" s="199"/>
    </row>
    <row r="529" spans="1:20" x14ac:dyDescent="0.25">
      <c r="A529" s="218"/>
      <c r="B529" s="248"/>
      <c r="C529" s="218"/>
      <c r="D529" s="218"/>
      <c r="E529" s="218"/>
      <c r="F529" s="218"/>
      <c r="G529" s="218"/>
      <c r="H529" s="218"/>
      <c r="I529" s="251"/>
      <c r="J529" s="251"/>
      <c r="K529" s="251"/>
      <c r="L529" s="218"/>
      <c r="M529" s="218"/>
      <c r="N529" s="251"/>
      <c r="O529" s="251"/>
      <c r="P529" s="251"/>
      <c r="Q529" s="251"/>
      <c r="R529" s="251"/>
      <c r="S529" s="199"/>
      <c r="T529" s="199"/>
    </row>
    <row r="530" spans="1:20" x14ac:dyDescent="0.25">
      <c r="A530" s="218"/>
      <c r="B530" s="248"/>
      <c r="C530" s="218"/>
      <c r="D530" s="218"/>
      <c r="E530" s="218"/>
      <c r="F530" s="218"/>
      <c r="G530" s="218"/>
      <c r="H530" s="218"/>
      <c r="I530" s="251"/>
      <c r="J530" s="251"/>
      <c r="K530" s="251"/>
      <c r="L530" s="218"/>
      <c r="M530" s="218"/>
      <c r="N530" s="251"/>
      <c r="O530" s="251"/>
      <c r="P530" s="251"/>
      <c r="Q530" s="251"/>
      <c r="R530" s="251"/>
      <c r="S530" s="199"/>
      <c r="T530" s="199"/>
    </row>
    <row r="531" spans="1:20" x14ac:dyDescent="0.25">
      <c r="A531" s="218"/>
      <c r="B531" s="248"/>
      <c r="C531" s="218"/>
      <c r="D531" s="218"/>
      <c r="E531" s="218"/>
      <c r="F531" s="218"/>
      <c r="G531" s="218"/>
      <c r="H531" s="218"/>
      <c r="I531" s="251"/>
      <c r="J531" s="251"/>
      <c r="K531" s="251"/>
      <c r="L531" s="218"/>
      <c r="M531" s="218"/>
      <c r="N531" s="251"/>
      <c r="O531" s="251"/>
      <c r="P531" s="251"/>
      <c r="Q531" s="251"/>
      <c r="R531" s="251"/>
      <c r="S531" s="199"/>
      <c r="T531" s="199"/>
    </row>
    <row r="532" spans="1:20" x14ac:dyDescent="0.25">
      <c r="A532" s="218"/>
      <c r="B532" s="248"/>
      <c r="C532" s="248"/>
      <c r="D532" s="248"/>
      <c r="E532" s="218"/>
      <c r="F532" s="218"/>
      <c r="G532" s="248"/>
      <c r="H532" s="248"/>
      <c r="I532" s="252"/>
      <c r="J532" s="252"/>
      <c r="K532" s="251"/>
      <c r="L532" s="248"/>
      <c r="M532" s="218"/>
      <c r="N532" s="251"/>
      <c r="O532" s="251"/>
      <c r="P532" s="251"/>
      <c r="Q532" s="251"/>
      <c r="R532" s="251"/>
      <c r="S532" s="199"/>
      <c r="T532" s="199"/>
    </row>
    <row r="533" spans="1:20" x14ac:dyDescent="0.25">
      <c r="A533" s="218"/>
      <c r="B533" s="248"/>
      <c r="C533" s="218"/>
      <c r="D533" s="218"/>
      <c r="E533" s="218"/>
      <c r="F533" s="218"/>
      <c r="G533" s="218"/>
      <c r="H533" s="218"/>
      <c r="I533" s="251"/>
      <c r="J533" s="251"/>
      <c r="K533" s="251"/>
      <c r="L533" s="218"/>
      <c r="M533" s="218"/>
      <c r="N533" s="251"/>
      <c r="O533" s="251"/>
      <c r="P533" s="251"/>
      <c r="Q533" s="251"/>
      <c r="R533" s="251"/>
      <c r="S533" s="199"/>
      <c r="T533" s="199"/>
    </row>
    <row r="534" spans="1:20" x14ac:dyDescent="0.25">
      <c r="A534" s="218"/>
      <c r="B534" s="248"/>
      <c r="C534" s="218"/>
      <c r="D534" s="218"/>
      <c r="E534" s="218"/>
      <c r="F534" s="218"/>
      <c r="G534" s="218"/>
      <c r="H534" s="218"/>
      <c r="I534" s="251"/>
      <c r="J534" s="251"/>
      <c r="K534" s="251"/>
      <c r="L534" s="218"/>
      <c r="M534" s="218"/>
      <c r="N534" s="251"/>
      <c r="O534" s="251"/>
      <c r="P534" s="251"/>
      <c r="Q534" s="251"/>
      <c r="R534" s="251"/>
      <c r="S534" s="199"/>
      <c r="T534" s="199"/>
    </row>
    <row r="535" spans="1:20" x14ac:dyDescent="0.25">
      <c r="A535" s="218"/>
      <c r="B535" s="248"/>
      <c r="C535" s="218"/>
      <c r="D535" s="218"/>
      <c r="E535" s="218"/>
      <c r="F535" s="218"/>
      <c r="G535" s="218"/>
      <c r="H535" s="218"/>
      <c r="I535" s="251"/>
      <c r="J535" s="251"/>
      <c r="K535" s="251"/>
      <c r="L535" s="218"/>
      <c r="M535" s="218"/>
      <c r="N535" s="251"/>
      <c r="O535" s="251"/>
      <c r="P535" s="251"/>
      <c r="Q535" s="251"/>
      <c r="R535" s="251"/>
      <c r="S535" s="199"/>
      <c r="T535" s="199"/>
    </row>
    <row r="536" spans="1:20" x14ac:dyDescent="0.25">
      <c r="A536" s="218"/>
      <c r="B536" s="248"/>
      <c r="C536" s="218"/>
      <c r="D536" s="218"/>
      <c r="E536" s="218"/>
      <c r="F536" s="218"/>
      <c r="G536" s="218"/>
      <c r="H536" s="218"/>
      <c r="I536" s="251"/>
      <c r="J536" s="251"/>
      <c r="K536" s="251"/>
      <c r="L536" s="218"/>
      <c r="M536" s="218"/>
      <c r="N536" s="251"/>
      <c r="O536" s="251"/>
      <c r="P536" s="251"/>
      <c r="Q536" s="251"/>
      <c r="R536" s="251"/>
      <c r="S536" s="199"/>
      <c r="T536" s="199"/>
    </row>
    <row r="537" spans="1:20" x14ac:dyDescent="0.25">
      <c r="A537" s="218"/>
      <c r="B537" s="248"/>
      <c r="C537" s="218"/>
      <c r="D537" s="218"/>
      <c r="E537" s="218"/>
      <c r="F537" s="218"/>
      <c r="G537" s="218"/>
      <c r="H537" s="218"/>
      <c r="I537" s="251"/>
      <c r="J537" s="251"/>
      <c r="K537" s="251"/>
      <c r="L537" s="218"/>
      <c r="M537" s="218"/>
      <c r="N537" s="251"/>
      <c r="O537" s="251"/>
      <c r="P537" s="251"/>
      <c r="Q537" s="251"/>
      <c r="R537" s="251"/>
      <c r="S537" s="199"/>
      <c r="T537" s="199"/>
    </row>
    <row r="538" spans="1:20" x14ac:dyDescent="0.25">
      <c r="A538" s="218"/>
      <c r="B538" s="248"/>
      <c r="C538" s="218"/>
      <c r="D538" s="218"/>
      <c r="E538" s="218"/>
      <c r="F538" s="218"/>
      <c r="G538" s="218"/>
      <c r="H538" s="218"/>
      <c r="I538" s="251"/>
      <c r="J538" s="251"/>
      <c r="K538" s="251"/>
      <c r="L538" s="218"/>
      <c r="M538" s="218"/>
      <c r="N538" s="251"/>
      <c r="O538" s="251"/>
      <c r="P538" s="251"/>
      <c r="Q538" s="251"/>
      <c r="R538" s="251"/>
      <c r="S538" s="199"/>
      <c r="T538" s="199"/>
    </row>
    <row r="539" spans="1:20" x14ac:dyDescent="0.25">
      <c r="A539" s="218"/>
      <c r="B539" s="248"/>
      <c r="C539" s="218"/>
      <c r="D539" s="218"/>
      <c r="E539" s="218"/>
      <c r="F539" s="218"/>
      <c r="G539" s="218"/>
      <c r="H539" s="218"/>
      <c r="I539" s="251"/>
      <c r="J539" s="251"/>
      <c r="K539" s="251"/>
      <c r="L539" s="218"/>
      <c r="M539" s="218"/>
      <c r="N539" s="251"/>
      <c r="O539" s="251"/>
      <c r="P539" s="251"/>
      <c r="Q539" s="251"/>
      <c r="R539" s="251"/>
      <c r="S539" s="199"/>
      <c r="T539" s="199"/>
    </row>
    <row r="540" spans="1:20" x14ac:dyDescent="0.25">
      <c r="A540" s="218"/>
      <c r="B540" s="248"/>
      <c r="C540" s="218"/>
      <c r="D540" s="218"/>
      <c r="E540" s="218"/>
      <c r="F540" s="218"/>
      <c r="G540" s="218"/>
      <c r="H540" s="218"/>
      <c r="I540" s="251"/>
      <c r="J540" s="251"/>
      <c r="K540" s="251"/>
      <c r="L540" s="218"/>
      <c r="M540" s="218"/>
      <c r="N540" s="251"/>
      <c r="O540" s="251"/>
      <c r="P540" s="251"/>
      <c r="Q540" s="251"/>
      <c r="R540" s="251"/>
      <c r="S540" s="199"/>
      <c r="T540" s="199"/>
    </row>
    <row r="541" spans="1:20" x14ac:dyDescent="0.25">
      <c r="A541" s="218"/>
      <c r="B541" s="248"/>
      <c r="C541" s="218"/>
      <c r="D541" s="218"/>
      <c r="E541" s="218"/>
      <c r="F541" s="218"/>
      <c r="G541" s="218"/>
      <c r="H541" s="218"/>
      <c r="I541" s="251"/>
      <c r="J541" s="251"/>
      <c r="K541" s="251"/>
      <c r="L541" s="218"/>
      <c r="M541" s="218"/>
      <c r="N541" s="251"/>
      <c r="O541" s="251"/>
      <c r="P541" s="251"/>
      <c r="Q541" s="251"/>
      <c r="R541" s="251"/>
      <c r="S541" s="199"/>
      <c r="T541" s="199"/>
    </row>
    <row r="542" spans="1:20" x14ac:dyDescent="0.25">
      <c r="A542" s="218"/>
      <c r="B542" s="248"/>
      <c r="C542" s="218"/>
      <c r="D542" s="218"/>
      <c r="E542" s="218"/>
      <c r="F542" s="218"/>
      <c r="G542" s="218"/>
      <c r="H542" s="218"/>
      <c r="I542" s="252"/>
      <c r="J542" s="252"/>
      <c r="K542" s="251"/>
      <c r="L542" s="218"/>
      <c r="M542" s="218"/>
      <c r="N542" s="251"/>
      <c r="O542" s="251"/>
      <c r="P542" s="251"/>
      <c r="Q542" s="251"/>
      <c r="R542" s="251"/>
      <c r="S542" s="199"/>
      <c r="T542" s="199"/>
    </row>
    <row r="543" spans="1:20" x14ac:dyDescent="0.25">
      <c r="A543" s="218"/>
      <c r="B543" s="248"/>
      <c r="C543" s="218"/>
      <c r="D543" s="269"/>
      <c r="E543" s="218"/>
      <c r="F543" s="218"/>
      <c r="G543" s="248"/>
      <c r="H543" s="248"/>
      <c r="I543" s="252"/>
      <c r="J543" s="252"/>
      <c r="K543" s="251"/>
      <c r="L543" s="248"/>
      <c r="M543" s="218"/>
      <c r="N543" s="251"/>
      <c r="O543" s="251"/>
      <c r="P543" s="251"/>
      <c r="Q543" s="251"/>
      <c r="R543" s="251"/>
      <c r="S543" s="199"/>
      <c r="T543" s="199"/>
    </row>
    <row r="544" spans="1:20" x14ac:dyDescent="0.25">
      <c r="A544" s="218"/>
      <c r="B544" s="248"/>
      <c r="C544" s="218"/>
      <c r="D544" s="218"/>
      <c r="E544" s="218"/>
      <c r="F544" s="218"/>
      <c r="G544" s="218"/>
      <c r="H544" s="218"/>
      <c r="I544" s="251"/>
      <c r="J544" s="251"/>
      <c r="K544" s="251"/>
      <c r="L544" s="218"/>
      <c r="M544" s="218"/>
      <c r="N544" s="251"/>
      <c r="O544" s="251"/>
      <c r="P544" s="251"/>
      <c r="Q544" s="251"/>
      <c r="R544" s="251"/>
      <c r="S544" s="199"/>
      <c r="T544" s="199"/>
    </row>
    <row r="545" spans="1:20" x14ac:dyDescent="0.25">
      <c r="A545" s="218"/>
      <c r="B545" s="248"/>
      <c r="C545" s="218"/>
      <c r="D545" s="218"/>
      <c r="E545" s="218"/>
      <c r="F545" s="218"/>
      <c r="G545" s="218"/>
      <c r="H545" s="218"/>
      <c r="I545" s="251"/>
      <c r="J545" s="251"/>
      <c r="K545" s="251"/>
      <c r="L545" s="218"/>
      <c r="M545" s="218"/>
      <c r="N545" s="251"/>
      <c r="O545" s="251"/>
      <c r="P545" s="251"/>
      <c r="Q545" s="251"/>
      <c r="R545" s="251"/>
      <c r="S545" s="199"/>
      <c r="T545" s="199"/>
    </row>
    <row r="546" spans="1:20" x14ac:dyDescent="0.25">
      <c r="A546" s="218"/>
      <c r="B546" s="248"/>
      <c r="C546" s="218"/>
      <c r="D546" s="218"/>
      <c r="E546" s="218"/>
      <c r="F546" s="218"/>
      <c r="G546" s="218"/>
      <c r="H546" s="218"/>
      <c r="I546" s="251"/>
      <c r="J546" s="251"/>
      <c r="K546" s="251"/>
      <c r="L546" s="218"/>
      <c r="M546" s="218"/>
      <c r="N546" s="251"/>
      <c r="O546" s="251"/>
      <c r="P546" s="251"/>
      <c r="Q546" s="251"/>
      <c r="R546" s="251"/>
      <c r="S546" s="199"/>
      <c r="T546" s="199"/>
    </row>
    <row r="547" spans="1:20" x14ac:dyDescent="0.25">
      <c r="A547" s="218"/>
      <c r="B547" s="248"/>
      <c r="C547" s="218"/>
      <c r="D547" s="218"/>
      <c r="E547" s="218"/>
      <c r="F547" s="218"/>
      <c r="G547" s="218"/>
      <c r="H547" s="218"/>
      <c r="I547" s="251"/>
      <c r="J547" s="251"/>
      <c r="K547" s="251"/>
      <c r="L547" s="218"/>
      <c r="M547" s="218"/>
      <c r="N547" s="251"/>
      <c r="O547" s="251"/>
      <c r="P547" s="251"/>
      <c r="Q547" s="251"/>
      <c r="R547" s="251"/>
      <c r="S547" s="199"/>
      <c r="T547" s="199"/>
    </row>
    <row r="548" spans="1:20" x14ac:dyDescent="0.25">
      <c r="A548" s="218"/>
      <c r="B548" s="248"/>
      <c r="C548" s="218"/>
      <c r="D548" s="218"/>
      <c r="E548" s="218"/>
      <c r="F548" s="218"/>
      <c r="G548" s="218"/>
      <c r="H548" s="218"/>
      <c r="I548" s="251"/>
      <c r="J548" s="251"/>
      <c r="K548" s="251"/>
      <c r="L548" s="218"/>
      <c r="M548" s="218"/>
      <c r="N548" s="251"/>
      <c r="O548" s="251"/>
      <c r="P548" s="251"/>
      <c r="Q548" s="251"/>
      <c r="R548" s="251"/>
      <c r="S548" s="199"/>
      <c r="T548" s="199"/>
    </row>
    <row r="549" spans="1:20" x14ac:dyDescent="0.25">
      <c r="A549" s="218"/>
      <c r="B549" s="248"/>
      <c r="C549" s="218"/>
      <c r="D549" s="218"/>
      <c r="E549" s="218"/>
      <c r="F549" s="218"/>
      <c r="G549" s="218"/>
      <c r="H549" s="218"/>
      <c r="I549" s="251"/>
      <c r="J549" s="251"/>
      <c r="K549" s="251"/>
      <c r="L549" s="218"/>
      <c r="M549" s="218"/>
      <c r="N549" s="251"/>
      <c r="O549" s="251"/>
      <c r="P549" s="251"/>
      <c r="Q549" s="251"/>
      <c r="R549" s="251"/>
      <c r="S549" s="199"/>
      <c r="T549" s="199"/>
    </row>
    <row r="550" spans="1:20" x14ac:dyDescent="0.25">
      <c r="A550" s="218"/>
      <c r="B550" s="248"/>
      <c r="C550" s="218"/>
      <c r="D550" s="218"/>
      <c r="E550" s="218"/>
      <c r="F550" s="218"/>
      <c r="G550" s="218"/>
      <c r="H550" s="218"/>
      <c r="I550" s="251"/>
      <c r="J550" s="251"/>
      <c r="K550" s="251"/>
      <c r="L550" s="218"/>
      <c r="M550" s="218"/>
      <c r="N550" s="251"/>
      <c r="O550" s="251"/>
      <c r="P550" s="251"/>
      <c r="Q550" s="251"/>
      <c r="R550" s="251"/>
      <c r="S550" s="199"/>
      <c r="T550" s="199"/>
    </row>
    <row r="551" spans="1:20" x14ac:dyDescent="0.25">
      <c r="A551" s="218"/>
      <c r="B551" s="248"/>
      <c r="C551" s="218"/>
      <c r="D551" s="218"/>
      <c r="E551" s="218"/>
      <c r="F551" s="218"/>
      <c r="G551" s="218"/>
      <c r="H551" s="218"/>
      <c r="I551" s="251"/>
      <c r="J551" s="251"/>
      <c r="K551" s="251"/>
      <c r="L551" s="218"/>
      <c r="M551" s="218"/>
      <c r="N551" s="251"/>
      <c r="O551" s="251"/>
      <c r="P551" s="251"/>
      <c r="Q551" s="251"/>
      <c r="R551" s="251"/>
      <c r="S551" s="199"/>
      <c r="T551" s="199"/>
    </row>
    <row r="552" spans="1:20" x14ac:dyDescent="0.25">
      <c r="A552" s="218"/>
      <c r="B552" s="248"/>
      <c r="C552" s="218"/>
      <c r="D552" s="218"/>
      <c r="E552" s="218"/>
      <c r="F552" s="218"/>
      <c r="G552" s="218"/>
      <c r="H552" s="218"/>
      <c r="I552" s="251"/>
      <c r="J552" s="251"/>
      <c r="K552" s="251"/>
      <c r="L552" s="218"/>
      <c r="M552" s="218"/>
      <c r="N552" s="251"/>
      <c r="O552" s="251"/>
      <c r="P552" s="251"/>
      <c r="Q552" s="251"/>
      <c r="R552" s="251"/>
      <c r="S552" s="199"/>
      <c r="T552" s="199"/>
    </row>
    <row r="553" spans="1:20" x14ac:dyDescent="0.25">
      <c r="A553" s="218"/>
      <c r="B553" s="248"/>
      <c r="C553" s="218"/>
      <c r="D553" s="218"/>
      <c r="E553" s="218"/>
      <c r="F553" s="218"/>
      <c r="G553" s="218"/>
      <c r="H553" s="218"/>
      <c r="I553" s="251"/>
      <c r="J553" s="251"/>
      <c r="K553" s="251"/>
      <c r="L553" s="218"/>
      <c r="M553" s="218"/>
      <c r="N553" s="251"/>
      <c r="O553" s="251"/>
      <c r="P553" s="251"/>
      <c r="Q553" s="251"/>
      <c r="R553" s="251"/>
      <c r="S553" s="199"/>
      <c r="T553" s="199"/>
    </row>
    <row r="554" spans="1:20" x14ac:dyDescent="0.25">
      <c r="A554" s="218"/>
      <c r="B554" s="248"/>
      <c r="C554" s="218"/>
      <c r="D554" s="218"/>
      <c r="E554" s="218"/>
      <c r="F554" s="218"/>
      <c r="G554" s="218"/>
      <c r="H554" s="218"/>
      <c r="I554" s="251"/>
      <c r="J554" s="251"/>
      <c r="K554" s="251"/>
      <c r="L554" s="218"/>
      <c r="M554" s="218"/>
      <c r="N554" s="251"/>
      <c r="O554" s="251"/>
      <c r="P554" s="251"/>
      <c r="Q554" s="251"/>
      <c r="R554" s="251"/>
      <c r="S554" s="199"/>
      <c r="T554" s="199"/>
    </row>
    <row r="555" spans="1:20" x14ac:dyDescent="0.25">
      <c r="A555" s="218"/>
      <c r="B555" s="248"/>
      <c r="C555" s="218"/>
      <c r="D555" s="218"/>
      <c r="E555" s="218"/>
      <c r="F555" s="218"/>
      <c r="G555" s="218"/>
      <c r="H555" s="218"/>
      <c r="I555" s="251"/>
      <c r="J555" s="251"/>
      <c r="K555" s="251"/>
      <c r="L555" s="218"/>
      <c r="M555" s="218"/>
      <c r="N555" s="251"/>
      <c r="O555" s="251"/>
      <c r="P555" s="251"/>
      <c r="Q555" s="251"/>
      <c r="R555" s="251"/>
      <c r="S555" s="199"/>
      <c r="T555" s="199"/>
    </row>
    <row r="556" spans="1:20" ht="43.5" customHeight="1" x14ac:dyDescent="0.25">
      <c r="A556" s="218"/>
      <c r="B556" s="248"/>
      <c r="C556" s="218"/>
      <c r="D556" s="218"/>
      <c r="E556" s="218"/>
      <c r="F556" s="218"/>
      <c r="G556" s="218"/>
      <c r="H556" s="218"/>
      <c r="I556" s="251"/>
      <c r="J556" s="251"/>
      <c r="K556" s="251"/>
      <c r="L556" s="218"/>
      <c r="M556" s="218"/>
      <c r="N556" s="251"/>
      <c r="O556" s="251"/>
      <c r="P556" s="251"/>
      <c r="Q556" s="251"/>
      <c r="R556" s="251"/>
      <c r="S556" s="199"/>
      <c r="T556" s="199"/>
    </row>
    <row r="557" spans="1:20" x14ac:dyDescent="0.25">
      <c r="A557" s="218"/>
      <c r="B557" s="248"/>
      <c r="C557" s="218"/>
      <c r="D557" s="269"/>
      <c r="E557" s="218"/>
      <c r="F557" s="218"/>
      <c r="G557" s="248"/>
      <c r="H557" s="248"/>
      <c r="I557" s="252"/>
      <c r="J557" s="252"/>
      <c r="K557" s="251"/>
      <c r="L557" s="248"/>
      <c r="M557" s="218"/>
      <c r="N557" s="251"/>
      <c r="O557" s="251"/>
      <c r="P557" s="251"/>
      <c r="Q557" s="251"/>
      <c r="R557" s="251"/>
      <c r="S557" s="199"/>
      <c r="T557" s="199"/>
    </row>
    <row r="558" spans="1:20" ht="5.25" customHeight="1" x14ac:dyDescent="0.25">
      <c r="A558" s="218"/>
      <c r="B558" s="248"/>
      <c r="C558" s="218"/>
      <c r="D558" s="218"/>
      <c r="E558" s="218"/>
      <c r="F558" s="218"/>
      <c r="G558" s="218"/>
      <c r="H558" s="218"/>
      <c r="I558" s="252"/>
      <c r="J558" s="252"/>
      <c r="K558" s="251"/>
      <c r="L558" s="218"/>
      <c r="M558" s="218"/>
      <c r="N558" s="251"/>
      <c r="O558" s="251"/>
      <c r="P558" s="251"/>
      <c r="Q558" s="251"/>
      <c r="R558" s="251"/>
      <c r="S558" s="199"/>
      <c r="T558" s="199"/>
    </row>
    <row r="559" spans="1:20" x14ac:dyDescent="0.25">
      <c r="A559" s="218"/>
      <c r="B559" s="248"/>
      <c r="C559" s="218"/>
      <c r="D559" s="218"/>
      <c r="E559" s="218"/>
      <c r="F559" s="218"/>
      <c r="G559" s="218"/>
      <c r="H559" s="218"/>
      <c r="I559" s="252"/>
      <c r="J559" s="252"/>
      <c r="K559" s="251"/>
      <c r="L559" s="218"/>
      <c r="M559" s="218"/>
      <c r="N559" s="251"/>
      <c r="O559" s="251"/>
      <c r="P559" s="251"/>
      <c r="Q559" s="251"/>
      <c r="R559" s="251"/>
      <c r="S559" s="199"/>
      <c r="T559" s="199"/>
    </row>
    <row r="560" spans="1:20" x14ac:dyDescent="0.25">
      <c r="A560" s="218"/>
      <c r="B560" s="248"/>
      <c r="C560" s="218"/>
      <c r="D560" s="218"/>
      <c r="E560" s="218"/>
      <c r="F560" s="218"/>
      <c r="G560" s="218"/>
      <c r="H560" s="218"/>
      <c r="I560" s="251"/>
      <c r="J560" s="251"/>
      <c r="K560" s="251"/>
      <c r="L560" s="218"/>
      <c r="M560" s="218"/>
      <c r="N560" s="251"/>
      <c r="O560" s="251"/>
      <c r="P560" s="251"/>
      <c r="Q560" s="251"/>
      <c r="R560" s="251"/>
      <c r="S560" s="199"/>
      <c r="T560" s="199"/>
    </row>
    <row r="561" spans="1:20" x14ac:dyDescent="0.25">
      <c r="A561" s="218"/>
      <c r="B561" s="248"/>
      <c r="C561" s="218"/>
      <c r="D561" s="269"/>
      <c r="E561" s="218"/>
      <c r="F561" s="218"/>
      <c r="G561" s="269"/>
      <c r="H561" s="269"/>
      <c r="I561" s="252"/>
      <c r="J561" s="252"/>
      <c r="K561" s="251"/>
      <c r="L561" s="248"/>
      <c r="M561" s="218"/>
      <c r="N561" s="251"/>
      <c r="O561" s="251"/>
      <c r="P561" s="251"/>
      <c r="Q561" s="251"/>
      <c r="R561" s="251"/>
      <c r="S561" s="199"/>
      <c r="T561" s="199"/>
    </row>
    <row r="562" spans="1:20" x14ac:dyDescent="0.25">
      <c r="N562" s="185"/>
    </row>
  </sheetData>
  <autoFilter ref="A7:Y152" xr:uid="{00000000-0009-0000-0000-000006000000}"/>
  <mergeCells count="55">
    <mergeCell ref="A270:C270"/>
    <mergeCell ref="A273:C273"/>
    <mergeCell ref="A275:C275"/>
    <mergeCell ref="A280:C280"/>
    <mergeCell ref="A248:C248"/>
    <mergeCell ref="A250:C250"/>
    <mergeCell ref="A253:C253"/>
    <mergeCell ref="A265:C265"/>
    <mergeCell ref="A268:C268"/>
    <mergeCell ref="A220:C220"/>
    <mergeCell ref="A222:C222"/>
    <mergeCell ref="A228:C228"/>
    <mergeCell ref="A237:C237"/>
    <mergeCell ref="A244:C244"/>
    <mergeCell ref="A79:C79"/>
    <mergeCell ref="A86:C86"/>
    <mergeCell ref="A149:C149"/>
    <mergeCell ref="A151:C151"/>
    <mergeCell ref="A195:C195"/>
    <mergeCell ref="A67:C67"/>
    <mergeCell ref="A69:C69"/>
    <mergeCell ref="A71:C71"/>
    <mergeCell ref="A74:C74"/>
    <mergeCell ref="A77:C77"/>
    <mergeCell ref="A52:C52"/>
    <mergeCell ref="A55:C55"/>
    <mergeCell ref="A57:C57"/>
    <mergeCell ref="A61:C61"/>
    <mergeCell ref="A64:C64"/>
    <mergeCell ref="A8:C8"/>
    <mergeCell ref="A9:C9"/>
    <mergeCell ref="A11:C11"/>
    <mergeCell ref="A37:C37"/>
    <mergeCell ref="A47:C47"/>
    <mergeCell ref="E4:E6"/>
    <mergeCell ref="J4:J5"/>
    <mergeCell ref="K4:K5"/>
    <mergeCell ref="N4:N5"/>
    <mergeCell ref="O4:R4"/>
    <mergeCell ref="R1:S1"/>
    <mergeCell ref="B2:S2"/>
    <mergeCell ref="A3:A6"/>
    <mergeCell ref="B3:B6"/>
    <mergeCell ref="C3:C6"/>
    <mergeCell ref="D3:E3"/>
    <mergeCell ref="F3:F6"/>
    <mergeCell ref="G3:G6"/>
    <mergeCell ref="H3:H6"/>
    <mergeCell ref="I3:I5"/>
    <mergeCell ref="J3:K3"/>
    <mergeCell ref="L3:L5"/>
    <mergeCell ref="M3:M5"/>
    <mergeCell ref="N3:R3"/>
    <mergeCell ref="S3:S6"/>
    <mergeCell ref="D4:D6"/>
  </mergeCells>
  <conditionalFormatting sqref="C10:C36">
    <cfRule type="duplicateValues" dxfId="483" priority="17" stopIfTrue="1"/>
  </conditionalFormatting>
  <conditionalFormatting sqref="C11:C36">
    <cfRule type="duplicateValues" dxfId="482" priority="16" stopIfTrue="1"/>
  </conditionalFormatting>
  <conditionalFormatting sqref="C15:C36">
    <cfRule type="duplicateValues" dxfId="481" priority="21" stopIfTrue="1"/>
  </conditionalFormatting>
  <conditionalFormatting sqref="C48">
    <cfRule type="duplicateValues" dxfId="480" priority="30" stopIfTrue="1"/>
  </conditionalFormatting>
  <conditionalFormatting sqref="C49">
    <cfRule type="duplicateValues" dxfId="479" priority="29" stopIfTrue="1"/>
  </conditionalFormatting>
  <conditionalFormatting sqref="C50">
    <cfRule type="duplicateValues" dxfId="478" priority="28" stopIfTrue="1"/>
  </conditionalFormatting>
  <conditionalFormatting sqref="C56:C60">
    <cfRule type="duplicateValues" dxfId="477" priority="181" stopIfTrue="1"/>
  </conditionalFormatting>
  <conditionalFormatting sqref="C58">
    <cfRule type="duplicateValues" dxfId="476" priority="37" stopIfTrue="1"/>
  </conditionalFormatting>
  <conditionalFormatting sqref="C59">
    <cfRule type="duplicateValues" dxfId="475" priority="36" stopIfTrue="1"/>
  </conditionalFormatting>
  <conditionalFormatting sqref="C60">
    <cfRule type="duplicateValues" dxfId="474" priority="35" stopIfTrue="1"/>
  </conditionalFormatting>
  <conditionalFormatting sqref="C65">
    <cfRule type="duplicateValues" dxfId="473" priority="34" stopIfTrue="1"/>
  </conditionalFormatting>
  <conditionalFormatting sqref="C65:C68">
    <cfRule type="duplicateValues" dxfId="472" priority="18" stopIfTrue="1"/>
  </conditionalFormatting>
  <conditionalFormatting sqref="C66">
    <cfRule type="duplicateValues" dxfId="471" priority="33" stopIfTrue="1"/>
  </conditionalFormatting>
  <conditionalFormatting sqref="C67:C68">
    <cfRule type="duplicateValues" dxfId="470" priority="19" stopIfTrue="1"/>
  </conditionalFormatting>
  <conditionalFormatting sqref="C68">
    <cfRule type="duplicateValues" dxfId="469" priority="32" stopIfTrue="1"/>
  </conditionalFormatting>
  <conditionalFormatting sqref="C70:C73">
    <cfRule type="duplicateValues" dxfId="468" priority="180" stopIfTrue="1"/>
  </conditionalFormatting>
  <conditionalFormatting sqref="C72">
    <cfRule type="duplicateValues" dxfId="467" priority="23" stopIfTrue="1"/>
  </conditionalFormatting>
  <conditionalFormatting sqref="C73">
    <cfRule type="duplicateValues" dxfId="466" priority="22" stopIfTrue="1"/>
  </conditionalFormatting>
  <conditionalFormatting sqref="C78">
    <cfRule type="duplicateValues" dxfId="465" priority="179" stopIfTrue="1"/>
  </conditionalFormatting>
  <conditionalFormatting sqref="C81">
    <cfRule type="duplicateValues" dxfId="464" priority="26" stopIfTrue="1"/>
  </conditionalFormatting>
  <conditionalFormatting sqref="C82">
    <cfRule type="duplicateValues" dxfId="463" priority="24" stopIfTrue="1"/>
  </conditionalFormatting>
  <conditionalFormatting sqref="C83">
    <cfRule type="duplicateValues" dxfId="462" priority="25" stopIfTrue="1"/>
  </conditionalFormatting>
  <conditionalFormatting sqref="C84:C85">
    <cfRule type="duplicateValues" dxfId="461" priority="178" stopIfTrue="1"/>
  </conditionalFormatting>
  <conditionalFormatting sqref="C87:C104">
    <cfRule type="duplicateValues" dxfId="460" priority="4"/>
    <cfRule type="duplicateValues" dxfId="459" priority="3"/>
  </conditionalFormatting>
  <conditionalFormatting sqref="C105:C148">
    <cfRule type="duplicateValues" dxfId="458" priority="352"/>
    <cfRule type="duplicateValues" dxfId="457" priority="351"/>
  </conditionalFormatting>
  <conditionalFormatting sqref="C150 C152:C169">
    <cfRule type="duplicateValues" dxfId="456" priority="14" stopIfTrue="1"/>
  </conditionalFormatting>
  <conditionalFormatting sqref="C150">
    <cfRule type="duplicateValues" dxfId="455" priority="38" stopIfTrue="1"/>
  </conditionalFormatting>
  <conditionalFormatting sqref="C152">
    <cfRule type="duplicateValues" dxfId="454" priority="31" stopIfTrue="1"/>
  </conditionalFormatting>
  <conditionalFormatting sqref="C170:C194">
    <cfRule type="duplicateValues" dxfId="453" priority="216" stopIfTrue="1"/>
  </conditionalFormatting>
  <conditionalFormatting sqref="C199">
    <cfRule type="duplicateValues" dxfId="452" priority="177" stopIfTrue="1"/>
  </conditionalFormatting>
  <conditionalFormatting sqref="C200">
    <cfRule type="duplicateValues" dxfId="451" priority="176" stopIfTrue="1"/>
  </conditionalFormatting>
  <conditionalFormatting sqref="C201">
    <cfRule type="duplicateValues" dxfId="450" priority="175" stopIfTrue="1"/>
  </conditionalFormatting>
  <conditionalFormatting sqref="C202">
    <cfRule type="duplicateValues" dxfId="449" priority="174" stopIfTrue="1"/>
  </conditionalFormatting>
  <conditionalFormatting sqref="C203">
    <cfRule type="duplicateValues" dxfId="448" priority="173" stopIfTrue="1"/>
  </conditionalFormatting>
  <conditionalFormatting sqref="C204">
    <cfRule type="duplicateValues" dxfId="447" priority="172" stopIfTrue="1"/>
  </conditionalFormatting>
  <conditionalFormatting sqref="C205">
    <cfRule type="duplicateValues" dxfId="446" priority="171" stopIfTrue="1"/>
  </conditionalFormatting>
  <conditionalFormatting sqref="C206">
    <cfRule type="duplicateValues" dxfId="445" priority="170" stopIfTrue="1"/>
  </conditionalFormatting>
  <conditionalFormatting sqref="C207">
    <cfRule type="duplicateValues" dxfId="444" priority="169" stopIfTrue="1"/>
  </conditionalFormatting>
  <conditionalFormatting sqref="C208">
    <cfRule type="duplicateValues" dxfId="443" priority="168" stopIfTrue="1"/>
  </conditionalFormatting>
  <conditionalFormatting sqref="C209">
    <cfRule type="duplicateValues" dxfId="442" priority="167" stopIfTrue="1"/>
  </conditionalFormatting>
  <conditionalFormatting sqref="C210">
    <cfRule type="duplicateValues" dxfId="441" priority="166" stopIfTrue="1"/>
  </conditionalFormatting>
  <conditionalFormatting sqref="C211">
    <cfRule type="duplicateValues" dxfId="440" priority="165" stopIfTrue="1"/>
  </conditionalFormatting>
  <conditionalFormatting sqref="C212">
    <cfRule type="duplicateValues" dxfId="439" priority="164" stopIfTrue="1"/>
  </conditionalFormatting>
  <conditionalFormatting sqref="C213">
    <cfRule type="duplicateValues" dxfId="438" priority="163" stopIfTrue="1"/>
  </conditionalFormatting>
  <conditionalFormatting sqref="C214:C216">
    <cfRule type="duplicateValues" dxfId="437" priority="47" stopIfTrue="1"/>
  </conditionalFormatting>
  <conditionalFormatting sqref="C217:C218">
    <cfRule type="duplicateValues" dxfId="436" priority="215" stopIfTrue="1"/>
  </conditionalFormatting>
  <conditionalFormatting sqref="C219">
    <cfRule type="duplicateValues" dxfId="435" priority="193" stopIfTrue="1"/>
  </conditionalFormatting>
  <conditionalFormatting sqref="C223">
    <cfRule type="duplicateValues" dxfId="434" priority="162" stopIfTrue="1"/>
  </conditionalFormatting>
  <conditionalFormatting sqref="C224">
    <cfRule type="duplicateValues" dxfId="433" priority="161" stopIfTrue="1"/>
  </conditionalFormatting>
  <conditionalFormatting sqref="C225 C227">
    <cfRule type="duplicateValues" dxfId="432" priority="221" stopIfTrue="1"/>
  </conditionalFormatting>
  <conditionalFormatting sqref="C229:C230">
    <cfRule type="duplicateValues" dxfId="431" priority="41" stopIfTrue="1"/>
  </conditionalFormatting>
  <conditionalFormatting sqref="C231">
    <cfRule type="duplicateValues" dxfId="430" priority="158" stopIfTrue="1"/>
  </conditionalFormatting>
  <conditionalFormatting sqref="C232">
    <cfRule type="duplicateValues" dxfId="429" priority="157" stopIfTrue="1"/>
  </conditionalFormatting>
  <conditionalFormatting sqref="C233">
    <cfRule type="duplicateValues" dxfId="428" priority="156" stopIfTrue="1"/>
  </conditionalFormatting>
  <conditionalFormatting sqref="C234">
    <cfRule type="duplicateValues" dxfId="427" priority="155" stopIfTrue="1"/>
  </conditionalFormatting>
  <conditionalFormatting sqref="C235:C236">
    <cfRule type="duplicateValues" dxfId="426" priority="222" stopIfTrue="1"/>
  </conditionalFormatting>
  <conditionalFormatting sqref="C238">
    <cfRule type="duplicateValues" dxfId="425" priority="154" stopIfTrue="1"/>
  </conditionalFormatting>
  <conditionalFormatting sqref="C239:C243">
    <cfRule type="duplicateValues" dxfId="424" priority="220" stopIfTrue="1"/>
  </conditionalFormatting>
  <conditionalFormatting sqref="C245">
    <cfRule type="duplicateValues" dxfId="423" priority="152" stopIfTrue="1"/>
  </conditionalFormatting>
  <conditionalFormatting sqref="C247">
    <cfRule type="duplicateValues" dxfId="422" priority="219" stopIfTrue="1"/>
  </conditionalFormatting>
  <conditionalFormatting sqref="C249">
    <cfRule type="duplicateValues" dxfId="421" priority="217" stopIfTrue="1"/>
  </conditionalFormatting>
  <conditionalFormatting sqref="C251:C252">
    <cfRule type="duplicateValues" dxfId="420" priority="218" stopIfTrue="1"/>
  </conditionalFormatting>
  <conditionalFormatting sqref="C254">
    <cfRule type="duplicateValues" dxfId="419" priority="143" stopIfTrue="1"/>
  </conditionalFormatting>
  <conditionalFormatting sqref="C255:C258">
    <cfRule type="duplicateValues" dxfId="418" priority="46" stopIfTrue="1"/>
  </conditionalFormatting>
  <conditionalFormatting sqref="C259">
    <cfRule type="duplicateValues" dxfId="417" priority="214" stopIfTrue="1"/>
  </conditionalFormatting>
  <conditionalFormatting sqref="C266">
    <cfRule type="duplicateValues" dxfId="416" priority="160" stopIfTrue="1"/>
  </conditionalFormatting>
  <conditionalFormatting sqref="C267">
    <cfRule type="duplicateValues" dxfId="415" priority="159" stopIfTrue="1"/>
  </conditionalFormatting>
  <conditionalFormatting sqref="C269">
    <cfRule type="duplicateValues" dxfId="414" priority="153" stopIfTrue="1"/>
  </conditionalFormatting>
  <conditionalFormatting sqref="C271">
    <cfRule type="duplicateValues" dxfId="413" priority="151" stopIfTrue="1"/>
  </conditionalFormatting>
  <conditionalFormatting sqref="C272">
    <cfRule type="duplicateValues" dxfId="412" priority="150" stopIfTrue="1"/>
  </conditionalFormatting>
  <conditionalFormatting sqref="C274">
    <cfRule type="duplicateValues" dxfId="411" priority="149" stopIfTrue="1"/>
  </conditionalFormatting>
  <conditionalFormatting sqref="C276">
    <cfRule type="duplicateValues" dxfId="410" priority="147" stopIfTrue="1"/>
  </conditionalFormatting>
  <conditionalFormatting sqref="C277">
    <cfRule type="duplicateValues" dxfId="409" priority="146" stopIfTrue="1"/>
  </conditionalFormatting>
  <conditionalFormatting sqref="C278">
    <cfRule type="duplicateValues" dxfId="408" priority="145" stopIfTrue="1"/>
  </conditionalFormatting>
  <conditionalFormatting sqref="C279">
    <cfRule type="duplicateValues" dxfId="407" priority="144" stopIfTrue="1"/>
  </conditionalFormatting>
  <conditionalFormatting sqref="C281">
    <cfRule type="duplicateValues" dxfId="406" priority="148" stopIfTrue="1"/>
  </conditionalFormatting>
  <conditionalFormatting sqref="C282">
    <cfRule type="duplicateValues" dxfId="405" priority="142" stopIfTrue="1"/>
  </conditionalFormatting>
  <conditionalFormatting sqref="C283">
    <cfRule type="duplicateValues" dxfId="404" priority="141" stopIfTrue="1"/>
  </conditionalFormatting>
  <conditionalFormatting sqref="C284">
    <cfRule type="duplicateValues" dxfId="403" priority="140" stopIfTrue="1"/>
  </conditionalFormatting>
  <conditionalFormatting sqref="C285">
    <cfRule type="duplicateValues" dxfId="402" priority="139" stopIfTrue="1"/>
  </conditionalFormatting>
  <conditionalFormatting sqref="C286">
    <cfRule type="duplicateValues" dxfId="401" priority="138" stopIfTrue="1"/>
  </conditionalFormatting>
  <conditionalFormatting sqref="C287">
    <cfRule type="duplicateValues" dxfId="400" priority="137" stopIfTrue="1"/>
  </conditionalFormatting>
  <conditionalFormatting sqref="C288">
    <cfRule type="duplicateValues" dxfId="399" priority="136" stopIfTrue="1"/>
  </conditionalFormatting>
  <conditionalFormatting sqref="C289">
    <cfRule type="duplicateValues" dxfId="398" priority="135" stopIfTrue="1"/>
  </conditionalFormatting>
  <conditionalFormatting sqref="C290">
    <cfRule type="duplicateValues" dxfId="397" priority="134" stopIfTrue="1"/>
  </conditionalFormatting>
  <conditionalFormatting sqref="C291">
    <cfRule type="duplicateValues" dxfId="396" priority="133" stopIfTrue="1"/>
  </conditionalFormatting>
  <conditionalFormatting sqref="C292">
    <cfRule type="duplicateValues" dxfId="395" priority="132" stopIfTrue="1"/>
  </conditionalFormatting>
  <conditionalFormatting sqref="C293">
    <cfRule type="duplicateValues" dxfId="394" priority="131" stopIfTrue="1"/>
  </conditionalFormatting>
  <conditionalFormatting sqref="C294">
    <cfRule type="duplicateValues" dxfId="393" priority="130" stopIfTrue="1"/>
  </conditionalFormatting>
  <conditionalFormatting sqref="C295">
    <cfRule type="duplicateValues" dxfId="392" priority="129" stopIfTrue="1"/>
  </conditionalFormatting>
  <conditionalFormatting sqref="C296">
    <cfRule type="duplicateValues" dxfId="391" priority="128" stopIfTrue="1"/>
  </conditionalFormatting>
  <conditionalFormatting sqref="C297">
    <cfRule type="duplicateValues" dxfId="390" priority="127" stopIfTrue="1"/>
  </conditionalFormatting>
  <conditionalFormatting sqref="C298">
    <cfRule type="duplicateValues" dxfId="389" priority="126" stopIfTrue="1"/>
  </conditionalFormatting>
  <conditionalFormatting sqref="C299">
    <cfRule type="duplicateValues" dxfId="388" priority="125" stopIfTrue="1"/>
  </conditionalFormatting>
  <conditionalFormatting sqref="C300">
    <cfRule type="duplicateValues" dxfId="387" priority="124" stopIfTrue="1"/>
  </conditionalFormatting>
  <conditionalFormatting sqref="C301">
    <cfRule type="duplicateValues" dxfId="386" priority="123" stopIfTrue="1"/>
  </conditionalFormatting>
  <conditionalFormatting sqref="C302">
    <cfRule type="duplicateValues" dxfId="385" priority="122" stopIfTrue="1"/>
  </conditionalFormatting>
  <conditionalFormatting sqref="C303">
    <cfRule type="duplicateValues" dxfId="384" priority="121" stopIfTrue="1"/>
  </conditionalFormatting>
  <conditionalFormatting sqref="C304">
    <cfRule type="duplicateValues" dxfId="383" priority="120" stopIfTrue="1"/>
  </conditionalFormatting>
  <conditionalFormatting sqref="C305">
    <cfRule type="duplicateValues" dxfId="382" priority="119" stopIfTrue="1"/>
  </conditionalFormatting>
  <conditionalFormatting sqref="C306">
    <cfRule type="duplicateValues" dxfId="381" priority="118" stopIfTrue="1"/>
  </conditionalFormatting>
  <conditionalFormatting sqref="C307">
    <cfRule type="duplicateValues" dxfId="380" priority="117" stopIfTrue="1"/>
  </conditionalFormatting>
  <conditionalFormatting sqref="C308">
    <cfRule type="duplicateValues" dxfId="379" priority="116" stopIfTrue="1"/>
  </conditionalFormatting>
  <conditionalFormatting sqref="C309">
    <cfRule type="duplicateValues" dxfId="378" priority="115" stopIfTrue="1"/>
  </conditionalFormatting>
  <conditionalFormatting sqref="C310">
    <cfRule type="duplicateValues" dxfId="377" priority="114" stopIfTrue="1"/>
  </conditionalFormatting>
  <conditionalFormatting sqref="C311">
    <cfRule type="duplicateValues" dxfId="376" priority="113" stopIfTrue="1"/>
  </conditionalFormatting>
  <conditionalFormatting sqref="C312">
    <cfRule type="duplicateValues" dxfId="375" priority="112" stopIfTrue="1"/>
  </conditionalFormatting>
  <conditionalFormatting sqref="C313">
    <cfRule type="duplicateValues" dxfId="374" priority="111" stopIfTrue="1"/>
  </conditionalFormatting>
  <conditionalFormatting sqref="C314">
    <cfRule type="duplicateValues" dxfId="373" priority="110" stopIfTrue="1"/>
  </conditionalFormatting>
  <conditionalFormatting sqref="C315">
    <cfRule type="duplicateValues" dxfId="372" priority="109" stopIfTrue="1"/>
  </conditionalFormatting>
  <conditionalFormatting sqref="C316">
    <cfRule type="duplicateValues" dxfId="371" priority="108" stopIfTrue="1"/>
  </conditionalFormatting>
  <conditionalFormatting sqref="C317">
    <cfRule type="duplicateValues" dxfId="370" priority="106" stopIfTrue="1"/>
    <cfRule type="duplicateValues" dxfId="369" priority="107" stopIfTrue="1"/>
  </conditionalFormatting>
  <conditionalFormatting sqref="C318">
    <cfRule type="duplicateValues" dxfId="368" priority="105" stopIfTrue="1"/>
  </conditionalFormatting>
  <conditionalFormatting sqref="C319">
    <cfRule type="duplicateValues" dxfId="367" priority="104" stopIfTrue="1"/>
  </conditionalFormatting>
  <conditionalFormatting sqref="C320">
    <cfRule type="duplicateValues" dxfId="366" priority="103" stopIfTrue="1"/>
  </conditionalFormatting>
  <conditionalFormatting sqref="C321">
    <cfRule type="duplicateValues" dxfId="365" priority="102" stopIfTrue="1"/>
  </conditionalFormatting>
  <conditionalFormatting sqref="C322">
    <cfRule type="duplicateValues" dxfId="364" priority="101" stopIfTrue="1"/>
  </conditionalFormatting>
  <conditionalFormatting sqref="C323">
    <cfRule type="duplicateValues" dxfId="363" priority="100" stopIfTrue="1"/>
  </conditionalFormatting>
  <conditionalFormatting sqref="C324">
    <cfRule type="duplicateValues" dxfId="362" priority="99" stopIfTrue="1"/>
  </conditionalFormatting>
  <conditionalFormatting sqref="C325">
    <cfRule type="duplicateValues" dxfId="361" priority="98" stopIfTrue="1"/>
  </conditionalFormatting>
  <conditionalFormatting sqref="C326">
    <cfRule type="duplicateValues" dxfId="360" priority="97" stopIfTrue="1"/>
  </conditionalFormatting>
  <conditionalFormatting sqref="C327">
    <cfRule type="duplicateValues" dxfId="359" priority="96" stopIfTrue="1"/>
    <cfRule type="duplicateValues" dxfId="358" priority="95" stopIfTrue="1"/>
  </conditionalFormatting>
  <conditionalFormatting sqref="C328">
    <cfRule type="duplicateValues" dxfId="357" priority="93" stopIfTrue="1"/>
    <cfRule type="duplicateValues" dxfId="356" priority="94" stopIfTrue="1"/>
  </conditionalFormatting>
  <conditionalFormatting sqref="C329">
    <cfRule type="duplicateValues" dxfId="355" priority="91" stopIfTrue="1"/>
    <cfRule type="duplicateValues" dxfId="354" priority="92" stopIfTrue="1"/>
  </conditionalFormatting>
  <conditionalFormatting sqref="C330">
    <cfRule type="duplicateValues" dxfId="353" priority="89" stopIfTrue="1"/>
    <cfRule type="duplicateValues" dxfId="352" priority="90" stopIfTrue="1"/>
  </conditionalFormatting>
  <conditionalFormatting sqref="C331">
    <cfRule type="duplicateValues" dxfId="351" priority="87" stopIfTrue="1"/>
    <cfRule type="duplicateValues" dxfId="350" priority="88" stopIfTrue="1"/>
  </conditionalFormatting>
  <conditionalFormatting sqref="C332">
    <cfRule type="duplicateValues" dxfId="349" priority="85" stopIfTrue="1"/>
    <cfRule type="duplicateValues" dxfId="348" priority="86" stopIfTrue="1"/>
  </conditionalFormatting>
  <conditionalFormatting sqref="C333">
    <cfRule type="duplicateValues" dxfId="347" priority="83" stopIfTrue="1"/>
    <cfRule type="duplicateValues" dxfId="346" priority="84" stopIfTrue="1"/>
  </conditionalFormatting>
  <conditionalFormatting sqref="C334">
    <cfRule type="duplicateValues" dxfId="345" priority="81" stopIfTrue="1"/>
    <cfRule type="duplicateValues" dxfId="344" priority="82" stopIfTrue="1"/>
  </conditionalFormatting>
  <conditionalFormatting sqref="C335">
    <cfRule type="duplicateValues" dxfId="343" priority="80" stopIfTrue="1"/>
    <cfRule type="duplicateValues" dxfId="342" priority="79" stopIfTrue="1"/>
  </conditionalFormatting>
  <conditionalFormatting sqref="C336">
    <cfRule type="duplicateValues" dxfId="341" priority="78" stopIfTrue="1"/>
    <cfRule type="duplicateValues" dxfId="340" priority="77" stopIfTrue="1"/>
  </conditionalFormatting>
  <conditionalFormatting sqref="C337">
    <cfRule type="duplicateValues" dxfId="339" priority="76" stopIfTrue="1"/>
    <cfRule type="duplicateValues" dxfId="338" priority="75" stopIfTrue="1"/>
  </conditionalFormatting>
  <conditionalFormatting sqref="C338">
    <cfRule type="duplicateValues" dxfId="337" priority="73" stopIfTrue="1"/>
    <cfRule type="duplicateValues" dxfId="336" priority="74" stopIfTrue="1"/>
  </conditionalFormatting>
  <conditionalFormatting sqref="C339">
    <cfRule type="duplicateValues" dxfId="335" priority="71" stopIfTrue="1"/>
    <cfRule type="duplicateValues" dxfId="334" priority="72" stopIfTrue="1"/>
  </conditionalFormatting>
  <conditionalFormatting sqref="C340">
    <cfRule type="duplicateValues" dxfId="333" priority="68" stopIfTrue="1"/>
    <cfRule type="duplicateValues" dxfId="332" priority="69" stopIfTrue="1"/>
    <cfRule type="duplicateValues" dxfId="331" priority="70" stopIfTrue="1"/>
  </conditionalFormatting>
  <conditionalFormatting sqref="C341">
    <cfRule type="duplicateValues" dxfId="330" priority="65" stopIfTrue="1"/>
    <cfRule type="duplicateValues" dxfId="329" priority="66" stopIfTrue="1"/>
    <cfRule type="duplicateValues" dxfId="328" priority="67" stopIfTrue="1"/>
  </conditionalFormatting>
  <conditionalFormatting sqref="C342">
    <cfRule type="duplicateValues" dxfId="327" priority="63" stopIfTrue="1"/>
    <cfRule type="duplicateValues" dxfId="326" priority="64" stopIfTrue="1"/>
  </conditionalFormatting>
  <conditionalFormatting sqref="C343">
    <cfRule type="duplicateValues" dxfId="325" priority="62" stopIfTrue="1"/>
    <cfRule type="duplicateValues" dxfId="324" priority="61" stopIfTrue="1"/>
  </conditionalFormatting>
  <conditionalFormatting sqref="C344">
    <cfRule type="duplicateValues" dxfId="323" priority="58" stopIfTrue="1"/>
    <cfRule type="duplicateValues" dxfId="322" priority="59" stopIfTrue="1"/>
    <cfRule type="duplicateValues" dxfId="321" priority="60" stopIfTrue="1"/>
  </conditionalFormatting>
  <conditionalFormatting sqref="C345">
    <cfRule type="duplicateValues" dxfId="320" priority="56" stopIfTrue="1"/>
    <cfRule type="duplicateValues" dxfId="319" priority="57" stopIfTrue="1"/>
    <cfRule type="duplicateValues" dxfId="318" priority="55" stopIfTrue="1"/>
  </conditionalFormatting>
  <conditionalFormatting sqref="C346">
    <cfRule type="duplicateValues" dxfId="317" priority="53" stopIfTrue="1"/>
    <cfRule type="duplicateValues" dxfId="316" priority="54" stopIfTrue="1"/>
  </conditionalFormatting>
  <conditionalFormatting sqref="C347">
    <cfRule type="duplicateValues" dxfId="315" priority="50" stopIfTrue="1"/>
    <cfRule type="duplicateValues" dxfId="314" priority="51" stopIfTrue="1"/>
    <cfRule type="duplicateValues" dxfId="313" priority="52" stopIfTrue="1"/>
  </conditionalFormatting>
  <conditionalFormatting sqref="C348">
    <cfRule type="duplicateValues" dxfId="312" priority="49" stopIfTrue="1"/>
    <cfRule type="duplicateValues" dxfId="311" priority="48" stopIfTrue="1"/>
  </conditionalFormatting>
  <conditionalFormatting sqref="C350">
    <cfRule type="duplicateValues" dxfId="310" priority="188" stopIfTrue="1"/>
  </conditionalFormatting>
  <conditionalFormatting sqref="C351">
    <cfRule type="duplicateValues" dxfId="309" priority="187" stopIfTrue="1"/>
  </conditionalFormatting>
  <conditionalFormatting sqref="C352">
    <cfRule type="duplicateValues" dxfId="308" priority="186" stopIfTrue="1"/>
  </conditionalFormatting>
  <conditionalFormatting sqref="C353">
    <cfRule type="duplicateValues" dxfId="307" priority="184" stopIfTrue="1"/>
    <cfRule type="duplicateValues" dxfId="306" priority="185" stopIfTrue="1"/>
  </conditionalFormatting>
  <conditionalFormatting sqref="C354:C355">
    <cfRule type="duplicateValues" dxfId="305" priority="208" stopIfTrue="1"/>
  </conditionalFormatting>
  <conditionalFormatting sqref="C356">
    <cfRule type="duplicateValues" dxfId="304" priority="207" stopIfTrue="1"/>
  </conditionalFormatting>
  <conditionalFormatting sqref="C357">
    <cfRule type="duplicateValues" dxfId="303" priority="192" stopIfTrue="1"/>
  </conditionalFormatting>
  <conditionalFormatting sqref="C358">
    <cfRule type="duplicateValues" dxfId="302" priority="191" stopIfTrue="1"/>
  </conditionalFormatting>
  <conditionalFormatting sqref="C359">
    <cfRule type="duplicateValues" dxfId="301" priority="190" stopIfTrue="1"/>
  </conditionalFormatting>
  <conditionalFormatting sqref="C360">
    <cfRule type="duplicateValues" dxfId="300" priority="189" stopIfTrue="1"/>
  </conditionalFormatting>
  <conditionalFormatting sqref="C361:C362">
    <cfRule type="duplicateValues" dxfId="299" priority="205" stopIfTrue="1"/>
  </conditionalFormatting>
  <conditionalFormatting sqref="C363">
    <cfRule type="duplicateValues" dxfId="298" priority="206" stopIfTrue="1"/>
  </conditionalFormatting>
  <conditionalFormatting sqref="C364">
    <cfRule type="duplicateValues" dxfId="297" priority="209" stopIfTrue="1"/>
  </conditionalFormatting>
  <conditionalFormatting sqref="C365">
    <cfRule type="duplicateValues" dxfId="296" priority="204" stopIfTrue="1"/>
  </conditionalFormatting>
  <conditionalFormatting sqref="C366:C367">
    <cfRule type="duplicateValues" dxfId="295" priority="203" stopIfTrue="1"/>
  </conditionalFormatting>
  <conditionalFormatting sqref="C368:C371">
    <cfRule type="duplicateValues" dxfId="294" priority="202" stopIfTrue="1"/>
  </conditionalFormatting>
  <conditionalFormatting sqref="C372:C374">
    <cfRule type="duplicateValues" dxfId="293" priority="201" stopIfTrue="1"/>
  </conditionalFormatting>
  <conditionalFormatting sqref="C375:C388">
    <cfRule type="duplicateValues" dxfId="292" priority="200" stopIfTrue="1"/>
  </conditionalFormatting>
  <conditionalFormatting sqref="C389">
    <cfRule type="duplicateValues" dxfId="291" priority="199" stopIfTrue="1"/>
  </conditionalFormatting>
  <conditionalFormatting sqref="C390:C392">
    <cfRule type="duplicateValues" dxfId="290" priority="198" stopIfTrue="1"/>
  </conditionalFormatting>
  <conditionalFormatting sqref="C393:C395">
    <cfRule type="duplicateValues" dxfId="289" priority="197" stopIfTrue="1"/>
  </conditionalFormatting>
  <conditionalFormatting sqref="C396:C405">
    <cfRule type="duplicateValues" dxfId="288" priority="196" stopIfTrue="1"/>
  </conditionalFormatting>
  <conditionalFormatting sqref="C406:C414">
    <cfRule type="duplicateValues" dxfId="287" priority="195" stopIfTrue="1"/>
  </conditionalFormatting>
  <conditionalFormatting sqref="C415:C424">
    <cfRule type="duplicateValues" dxfId="286" priority="182" stopIfTrue="1"/>
  </conditionalFormatting>
  <conditionalFormatting sqref="C425">
    <cfRule type="duplicateValues" dxfId="285" priority="183" stopIfTrue="1"/>
  </conditionalFormatting>
  <conditionalFormatting sqref="C426">
    <cfRule type="duplicateValues" dxfId="284" priority="194" stopIfTrue="1"/>
  </conditionalFormatting>
  <conditionalFormatting sqref="C431">
    <cfRule type="duplicateValues" dxfId="283" priority="210" stopIfTrue="1"/>
  </conditionalFormatting>
  <conditionalFormatting sqref="C432">
    <cfRule type="duplicateValues" dxfId="282" priority="211" stopIfTrue="1"/>
  </conditionalFormatting>
  <conditionalFormatting sqref="C433:C434 C427:C430 C436:C509">
    <cfRule type="duplicateValues" dxfId="281" priority="212" stopIfTrue="1"/>
  </conditionalFormatting>
  <conditionalFormatting sqref="C435">
    <cfRule type="duplicateValues" dxfId="280" priority="213" stopIfTrue="1"/>
  </conditionalFormatting>
  <conditionalFormatting sqref="C562:C65602 C1:C7">
    <cfRule type="duplicateValues" dxfId="279" priority="223" stopIfTrue="1"/>
  </conditionalFormatting>
  <conditionalFormatting sqref="C12:D13 C9:D10 C11 C27:D27 C26 C16:D16 C14:C15 C23:D25 C17:C22 C31:D36 C28:C30">
    <cfRule type="duplicateValues" dxfId="278" priority="15" stopIfTrue="1"/>
  </conditionalFormatting>
  <conditionalFormatting sqref="C196:D198">
    <cfRule type="duplicateValues" dxfId="277" priority="44" stopIfTrue="1"/>
  </conditionalFormatting>
  <conditionalFormatting sqref="C221:D221">
    <cfRule type="duplicateValues" dxfId="276" priority="43" stopIfTrue="1"/>
  </conditionalFormatting>
  <conditionalFormatting sqref="C226:D226">
    <cfRule type="duplicateValues" dxfId="275" priority="42" stopIfTrue="1"/>
  </conditionalFormatting>
  <conditionalFormatting sqref="C246:D246">
    <cfRule type="duplicateValues" dxfId="274" priority="40" stopIfTrue="1"/>
  </conditionalFormatting>
  <conditionalFormatting sqref="C260:D264">
    <cfRule type="duplicateValues" dxfId="273" priority="39" stopIfTrue="1"/>
  </conditionalFormatting>
  <conditionalFormatting sqref="C510:D561">
    <cfRule type="duplicateValues" dxfId="272" priority="45" stopIfTrue="1"/>
  </conditionalFormatting>
  <conditionalFormatting sqref="D11">
    <cfRule type="duplicateValues" dxfId="271" priority="13" stopIfTrue="1"/>
  </conditionalFormatting>
  <conditionalFormatting sqref="D16 D27 D23:D25 D31:D36">
    <cfRule type="duplicateValues" dxfId="270" priority="20" stopIfTrue="1"/>
  </conditionalFormatting>
  <conditionalFormatting sqref="D82">
    <cfRule type="duplicateValues" dxfId="269" priority="27" stopIfTrue="1"/>
  </conditionalFormatting>
  <pageMargins left="0.7" right="0.7" top="0.75" bottom="0.75" header="0.3" footer="0.3"/>
  <pageSetup paperSize="9" scale="3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249977111117893"/>
    <pageSetUpPr fitToPage="1"/>
  </sheetPr>
  <dimension ref="A1:AE568"/>
  <sheetViews>
    <sheetView view="pageBreakPreview" zoomScale="70" workbookViewId="0">
      <selection activeCell="E13" sqref="E13"/>
    </sheetView>
  </sheetViews>
  <sheetFormatPr defaultColWidth="9.140625" defaultRowHeight="15" x14ac:dyDescent="0.25"/>
  <cols>
    <col min="1" max="1" width="6.28515625" style="182" customWidth="1"/>
    <col min="2" max="2" width="25.28515625" style="182" customWidth="1"/>
    <col min="3" max="3" width="47.42578125" style="182" customWidth="1"/>
    <col min="4" max="4" width="10.85546875" style="182" customWidth="1"/>
    <col min="5" max="5" width="21.85546875" style="185" customWidth="1"/>
    <col min="6" max="6" width="15.7109375" style="185" customWidth="1"/>
    <col min="7" max="7" width="17.7109375" style="185" customWidth="1"/>
    <col min="8" max="8" width="9.42578125" style="185" customWidth="1"/>
    <col min="9" max="9" width="18.42578125" style="185" customWidth="1"/>
    <col min="10" max="10" width="14.85546875" style="185" customWidth="1"/>
    <col min="11" max="11" width="18.7109375" style="185" customWidth="1"/>
    <col min="12" max="12" width="9.28515625" style="182" customWidth="1"/>
    <col min="13" max="13" width="19.7109375" style="185" customWidth="1"/>
    <col min="14" max="14" width="20.42578125" style="185" customWidth="1"/>
    <col min="15" max="15" width="21.42578125" style="185" customWidth="1"/>
    <col min="16" max="16" width="16.42578125" style="185" customWidth="1"/>
    <col min="17" max="17" width="19.7109375" style="185" customWidth="1"/>
    <col min="18" max="18" width="20.140625" style="185" customWidth="1"/>
    <col min="19" max="19" width="32" style="185" customWidth="1"/>
    <col min="20" max="20" width="22.28515625" style="185" customWidth="1"/>
    <col min="21" max="21" width="49.85546875" style="185" customWidth="1"/>
    <col min="22" max="22" width="18.7109375" style="185" customWidth="1"/>
    <col min="23" max="23" width="25.42578125" style="185" customWidth="1"/>
    <col min="24" max="25" width="36.42578125" style="185" customWidth="1"/>
    <col min="26" max="16384" width="9.140625" style="182"/>
  </cols>
  <sheetData>
    <row r="1" spans="1:28" ht="15.75" x14ac:dyDescent="0.25">
      <c r="A1" s="186"/>
      <c r="B1" s="186"/>
      <c r="C1" s="186"/>
      <c r="D1" s="186"/>
      <c r="E1" s="280"/>
      <c r="F1" s="280"/>
      <c r="G1" s="280"/>
      <c r="H1" s="280"/>
      <c r="I1" s="280"/>
      <c r="J1" s="280"/>
      <c r="K1" s="280"/>
      <c r="L1" s="186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391" t="s">
        <v>669</v>
      </c>
      <c r="Y1" s="391"/>
    </row>
    <row r="2" spans="1:28" ht="15.75" x14ac:dyDescent="0.25">
      <c r="A2" s="186"/>
      <c r="B2" s="380" t="s">
        <v>670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</row>
    <row r="3" spans="1:28" ht="51" customHeight="1" x14ac:dyDescent="0.25">
      <c r="A3" s="381" t="s">
        <v>4</v>
      </c>
      <c r="B3" s="392" t="s">
        <v>5</v>
      </c>
      <c r="C3" s="392" t="s">
        <v>6</v>
      </c>
      <c r="D3" s="392" t="s">
        <v>241</v>
      </c>
      <c r="E3" s="393" t="s">
        <v>242</v>
      </c>
      <c r="F3" s="384" t="s">
        <v>243</v>
      </c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 t="s">
        <v>244</v>
      </c>
      <c r="S3" s="384"/>
      <c r="T3" s="384"/>
      <c r="U3" s="384"/>
      <c r="V3" s="384"/>
      <c r="W3" s="384"/>
      <c r="X3" s="384"/>
      <c r="Y3" s="384"/>
    </row>
    <row r="4" spans="1:28" ht="22.5" customHeight="1" x14ac:dyDescent="0.25">
      <c r="A4" s="381"/>
      <c r="B4" s="392"/>
      <c r="C4" s="392"/>
      <c r="D4" s="382"/>
      <c r="E4" s="393"/>
      <c r="F4" s="393" t="s">
        <v>245</v>
      </c>
      <c r="G4" s="384"/>
      <c r="H4" s="384"/>
      <c r="I4" s="384"/>
      <c r="J4" s="384"/>
      <c r="K4" s="384"/>
      <c r="L4" s="393" t="s">
        <v>246</v>
      </c>
      <c r="M4" s="393"/>
      <c r="N4" s="393" t="s">
        <v>247</v>
      </c>
      <c r="O4" s="393" t="s">
        <v>248</v>
      </c>
      <c r="P4" s="393" t="s">
        <v>249</v>
      </c>
      <c r="Q4" s="393" t="s">
        <v>250</v>
      </c>
      <c r="R4" s="393" t="s">
        <v>251</v>
      </c>
      <c r="S4" s="393" t="s">
        <v>252</v>
      </c>
      <c r="T4" s="393" t="s">
        <v>253</v>
      </c>
      <c r="U4" s="393" t="s">
        <v>254</v>
      </c>
      <c r="V4" s="393" t="s">
        <v>255</v>
      </c>
      <c r="W4" s="393" t="s">
        <v>256</v>
      </c>
      <c r="X4" s="393" t="s">
        <v>257</v>
      </c>
      <c r="Y4" s="393" t="s">
        <v>258</v>
      </c>
    </row>
    <row r="5" spans="1:28" ht="146.25" customHeight="1" x14ac:dyDescent="0.25">
      <c r="A5" s="381"/>
      <c r="B5" s="392"/>
      <c r="C5" s="392"/>
      <c r="D5" s="382"/>
      <c r="E5" s="384"/>
      <c r="F5" s="282" t="s">
        <v>259</v>
      </c>
      <c r="G5" s="282" t="s">
        <v>260</v>
      </c>
      <c r="H5" s="282" t="s">
        <v>261</v>
      </c>
      <c r="I5" s="282" t="s">
        <v>262</v>
      </c>
      <c r="J5" s="282" t="s">
        <v>263</v>
      </c>
      <c r="K5" s="282" t="s">
        <v>264</v>
      </c>
      <c r="L5" s="384"/>
      <c r="M5" s="384"/>
      <c r="N5" s="384"/>
      <c r="O5" s="384"/>
      <c r="P5" s="384"/>
      <c r="Q5" s="384"/>
      <c r="R5" s="393"/>
      <c r="S5" s="393"/>
      <c r="T5" s="393"/>
      <c r="U5" s="393"/>
      <c r="V5" s="393"/>
      <c r="W5" s="393"/>
      <c r="X5" s="393"/>
      <c r="Y5" s="393"/>
    </row>
    <row r="6" spans="1:28" ht="15.75" x14ac:dyDescent="0.25">
      <c r="A6" s="381"/>
      <c r="B6" s="392"/>
      <c r="C6" s="392"/>
      <c r="D6" s="382"/>
      <c r="E6" s="281" t="s">
        <v>29</v>
      </c>
      <c r="F6" s="393" t="s">
        <v>29</v>
      </c>
      <c r="G6" s="393"/>
      <c r="H6" s="393"/>
      <c r="I6" s="393"/>
      <c r="J6" s="393"/>
      <c r="K6" s="384"/>
      <c r="L6" s="189" t="s">
        <v>265</v>
      </c>
      <c r="M6" s="281" t="s">
        <v>29</v>
      </c>
      <c r="N6" s="281" t="s">
        <v>29</v>
      </c>
      <c r="O6" s="281" t="s">
        <v>29</v>
      </c>
      <c r="P6" s="281" t="s">
        <v>29</v>
      </c>
      <c r="Q6" s="281" t="s">
        <v>29</v>
      </c>
      <c r="R6" s="281" t="s">
        <v>29</v>
      </c>
      <c r="S6" s="281" t="s">
        <v>266</v>
      </c>
      <c r="T6" s="281" t="s">
        <v>29</v>
      </c>
      <c r="U6" s="281" t="s">
        <v>29</v>
      </c>
      <c r="V6" s="281" t="s">
        <v>29</v>
      </c>
      <c r="W6" s="281" t="s">
        <v>29</v>
      </c>
      <c r="X6" s="281" t="s">
        <v>29</v>
      </c>
      <c r="Y6" s="281" t="s">
        <v>29</v>
      </c>
    </row>
    <row r="7" spans="1:28" ht="15.75" x14ac:dyDescent="0.25">
      <c r="A7" s="189">
        <v>1</v>
      </c>
      <c r="B7" s="189">
        <v>2</v>
      </c>
      <c r="C7" s="189">
        <v>3</v>
      </c>
      <c r="D7" s="189">
        <v>4</v>
      </c>
      <c r="E7" s="189">
        <v>5</v>
      </c>
      <c r="F7" s="381">
        <v>6</v>
      </c>
      <c r="G7" s="381"/>
      <c r="H7" s="381"/>
      <c r="I7" s="381"/>
      <c r="J7" s="381"/>
      <c r="K7" s="381"/>
      <c r="L7" s="189">
        <v>7</v>
      </c>
      <c r="M7" s="189">
        <v>8</v>
      </c>
      <c r="N7" s="189">
        <v>9</v>
      </c>
      <c r="O7" s="189">
        <v>10</v>
      </c>
      <c r="P7" s="189">
        <v>11</v>
      </c>
      <c r="Q7" s="189">
        <v>12</v>
      </c>
      <c r="R7" s="189">
        <v>13</v>
      </c>
      <c r="S7" s="189">
        <v>14</v>
      </c>
      <c r="T7" s="189">
        <v>15</v>
      </c>
      <c r="U7" s="189">
        <v>16</v>
      </c>
      <c r="V7" s="189">
        <v>17</v>
      </c>
      <c r="W7" s="189">
        <v>18</v>
      </c>
      <c r="X7" s="189">
        <v>19</v>
      </c>
      <c r="Y7" s="189">
        <v>20</v>
      </c>
    </row>
    <row r="8" spans="1:28" s="193" customFormat="1" ht="30" customHeight="1" x14ac:dyDescent="0.25">
      <c r="A8" s="386" t="s">
        <v>30</v>
      </c>
      <c r="B8" s="386"/>
      <c r="C8" s="386"/>
      <c r="D8" s="194" t="s">
        <v>31</v>
      </c>
      <c r="E8" s="283">
        <f t="shared" ref="E8:Y8" si="0">E9+E11+E37+E47+E52+E55+E57+E61+E64+E67+E69+E71+E74+E77+E79+E86+E149+E151</f>
        <v>550653573.29033017</v>
      </c>
      <c r="F8" s="283">
        <f t="shared" si="0"/>
        <v>11133099</v>
      </c>
      <c r="G8" s="283">
        <f t="shared" si="0"/>
        <v>18476354.880000003</v>
      </c>
      <c r="H8" s="283">
        <f t="shared" si="0"/>
        <v>0</v>
      </c>
      <c r="I8" s="283">
        <f t="shared" si="0"/>
        <v>8079308.1600000001</v>
      </c>
      <c r="J8" s="283">
        <f t="shared" si="0"/>
        <v>4318903.75</v>
      </c>
      <c r="K8" s="283">
        <f t="shared" si="0"/>
        <v>20683748.770000003</v>
      </c>
      <c r="L8" s="283">
        <f t="shared" si="0"/>
        <v>94</v>
      </c>
      <c r="M8" s="283">
        <f t="shared" si="0"/>
        <v>311046000</v>
      </c>
      <c r="N8" s="283">
        <f t="shared" si="0"/>
        <v>147617343.88598603</v>
      </c>
      <c r="O8" s="283">
        <f t="shared" si="0"/>
        <v>810000</v>
      </c>
      <c r="P8" s="283">
        <f t="shared" si="0"/>
        <v>2318651</v>
      </c>
      <c r="Q8" s="283">
        <f t="shared" si="0"/>
        <v>0</v>
      </c>
      <c r="R8" s="283">
        <f t="shared" si="0"/>
        <v>2048873</v>
      </c>
      <c r="S8" s="283">
        <f t="shared" si="0"/>
        <v>2500000</v>
      </c>
      <c r="T8" s="283">
        <f t="shared" si="0"/>
        <v>0</v>
      </c>
      <c r="U8" s="283">
        <f t="shared" si="0"/>
        <v>10300000</v>
      </c>
      <c r="V8" s="283">
        <f t="shared" si="0"/>
        <v>11321290.844344104</v>
      </c>
      <c r="W8" s="283">
        <f t="shared" si="0"/>
        <v>0</v>
      </c>
      <c r="X8" s="283">
        <f t="shared" si="0"/>
        <v>0</v>
      </c>
      <c r="Y8" s="283">
        <f t="shared" si="0"/>
        <v>0</v>
      </c>
    </row>
    <row r="9" spans="1:28" ht="33" customHeight="1" x14ac:dyDescent="0.25">
      <c r="A9" s="386" t="s">
        <v>520</v>
      </c>
      <c r="B9" s="386"/>
      <c r="C9" s="386"/>
      <c r="D9" s="194" t="s">
        <v>31</v>
      </c>
      <c r="E9" s="228">
        <f t="shared" ref="E9:Y9" si="1">SUM(E10)</f>
        <v>3624900</v>
      </c>
      <c r="F9" s="228">
        <f t="shared" si="1"/>
        <v>0</v>
      </c>
      <c r="G9" s="228">
        <f t="shared" si="1"/>
        <v>0</v>
      </c>
      <c r="H9" s="228">
        <f t="shared" si="1"/>
        <v>0</v>
      </c>
      <c r="I9" s="228">
        <f t="shared" si="1"/>
        <v>0</v>
      </c>
      <c r="J9" s="228">
        <f t="shared" si="1"/>
        <v>0</v>
      </c>
      <c r="K9" s="228">
        <f t="shared" si="1"/>
        <v>0</v>
      </c>
      <c r="L9" s="228">
        <f t="shared" si="1"/>
        <v>0</v>
      </c>
      <c r="M9" s="228">
        <f t="shared" si="1"/>
        <v>0</v>
      </c>
      <c r="N9" s="228">
        <f t="shared" si="1"/>
        <v>3500000</v>
      </c>
      <c r="O9" s="228">
        <f t="shared" si="1"/>
        <v>0</v>
      </c>
      <c r="P9" s="228">
        <f t="shared" si="1"/>
        <v>0</v>
      </c>
      <c r="Q9" s="228">
        <f t="shared" si="1"/>
        <v>0</v>
      </c>
      <c r="R9" s="228">
        <f t="shared" si="1"/>
        <v>0</v>
      </c>
      <c r="S9" s="228">
        <f t="shared" si="1"/>
        <v>0</v>
      </c>
      <c r="T9" s="228">
        <f t="shared" si="1"/>
        <v>0</v>
      </c>
      <c r="U9" s="228">
        <f t="shared" si="1"/>
        <v>50000</v>
      </c>
      <c r="V9" s="228">
        <f t="shared" si="1"/>
        <v>74900.000000000015</v>
      </c>
      <c r="W9" s="228">
        <f t="shared" si="1"/>
        <v>0</v>
      </c>
      <c r="X9" s="228">
        <f t="shared" si="1"/>
        <v>0</v>
      </c>
      <c r="Y9" s="228">
        <f t="shared" si="1"/>
        <v>0</v>
      </c>
      <c r="AA9" s="284"/>
      <c r="AB9" s="284"/>
    </row>
    <row r="10" spans="1:28" ht="33" customHeight="1" x14ac:dyDescent="0.25">
      <c r="A10" s="190">
        <v>1</v>
      </c>
      <c r="B10" s="190" t="s">
        <v>306</v>
      </c>
      <c r="C10" s="189" t="s">
        <v>521</v>
      </c>
      <c r="D10" s="189" t="s">
        <v>267</v>
      </c>
      <c r="E10" s="231">
        <f>F10+G10+H10+I10+J10+K10+M10+N10+O10+P10+Q10+R10+S10+T10+U10+V10+W10+X10+Y10</f>
        <v>3624900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85">
        <v>0</v>
      </c>
      <c r="M10" s="231">
        <v>0</v>
      </c>
      <c r="N10" s="231">
        <v>3500000</v>
      </c>
      <c r="O10" s="231">
        <v>0</v>
      </c>
      <c r="P10" s="231">
        <v>0</v>
      </c>
      <c r="Q10" s="231">
        <v>0</v>
      </c>
      <c r="R10" s="231">
        <v>0</v>
      </c>
      <c r="S10" s="231">
        <v>0</v>
      </c>
      <c r="T10" s="231">
        <v>0</v>
      </c>
      <c r="U10" s="231">
        <v>50000</v>
      </c>
      <c r="V10" s="231">
        <f>(F10+G10+H10+I10+J10+K10+M10+N10+O10+P10+Q10+R10+S10+T10+W10+X10+Y10)*2.14%</f>
        <v>74900.000000000015</v>
      </c>
      <c r="W10" s="231">
        <v>0</v>
      </c>
      <c r="X10" s="231">
        <v>0</v>
      </c>
      <c r="Y10" s="231">
        <v>0</v>
      </c>
      <c r="AA10" s="284"/>
      <c r="AB10" s="284"/>
    </row>
    <row r="11" spans="1:28" ht="33" customHeight="1" x14ac:dyDescent="0.25">
      <c r="A11" s="358" t="s">
        <v>43</v>
      </c>
      <c r="B11" s="358"/>
      <c r="C11" s="358"/>
      <c r="D11" s="90" t="s">
        <v>31</v>
      </c>
      <c r="E11" s="91">
        <f t="shared" ref="E11:Y11" si="2">SUM(E12:E36)</f>
        <v>60811503.618244007</v>
      </c>
      <c r="F11" s="91">
        <f t="shared" si="2"/>
        <v>0</v>
      </c>
      <c r="G11" s="91">
        <f t="shared" si="2"/>
        <v>18476354.880000003</v>
      </c>
      <c r="H11" s="91">
        <f t="shared" si="2"/>
        <v>0</v>
      </c>
      <c r="I11" s="91">
        <f t="shared" si="2"/>
        <v>1889000.96</v>
      </c>
      <c r="J11" s="91">
        <f t="shared" si="2"/>
        <v>691044.81</v>
      </c>
      <c r="K11" s="91">
        <f t="shared" si="2"/>
        <v>2280851.37</v>
      </c>
      <c r="L11" s="91">
        <f t="shared" si="2"/>
        <v>8</v>
      </c>
      <c r="M11" s="91">
        <f t="shared" si="2"/>
        <v>26472000</v>
      </c>
      <c r="N11" s="91">
        <f t="shared" si="2"/>
        <v>5721181.4399999995</v>
      </c>
      <c r="O11" s="91">
        <f t="shared" si="2"/>
        <v>0</v>
      </c>
      <c r="P11" s="91">
        <f t="shared" si="2"/>
        <v>0</v>
      </c>
      <c r="Q11" s="91">
        <f t="shared" si="2"/>
        <v>0</v>
      </c>
      <c r="R11" s="91">
        <f t="shared" si="2"/>
        <v>2048873</v>
      </c>
      <c r="S11" s="91">
        <f t="shared" si="2"/>
        <v>0</v>
      </c>
      <c r="T11" s="91">
        <f t="shared" si="2"/>
        <v>0</v>
      </c>
      <c r="U11" s="91">
        <f t="shared" si="2"/>
        <v>2000000</v>
      </c>
      <c r="V11" s="91">
        <f t="shared" si="2"/>
        <v>1232197.1582440003</v>
      </c>
      <c r="W11" s="91">
        <f t="shared" si="2"/>
        <v>0</v>
      </c>
      <c r="X11" s="91">
        <f t="shared" si="2"/>
        <v>0</v>
      </c>
      <c r="Y11" s="91">
        <f t="shared" si="2"/>
        <v>0</v>
      </c>
    </row>
    <row r="12" spans="1:28" ht="33" customHeight="1" x14ac:dyDescent="0.25">
      <c r="A12" s="41">
        <v>1</v>
      </c>
      <c r="B12" s="41" t="s">
        <v>270</v>
      </c>
      <c r="C12" s="41" t="s">
        <v>522</v>
      </c>
      <c r="D12" s="189" t="s">
        <v>267</v>
      </c>
      <c r="E12" s="231">
        <f t="shared" ref="E12:E36" si="3">F12+G12+H12+I12+J12+K12+M12+N12+O12+P12+Q12+R12+S12+T12+U12+V12+W12+X12+Y12</f>
        <v>511342.14217800001</v>
      </c>
      <c r="F12" s="42">
        <v>0</v>
      </c>
      <c r="G12" s="42">
        <v>0</v>
      </c>
      <c r="H12" s="42">
        <v>0</v>
      </c>
      <c r="I12" s="93">
        <v>0</v>
      </c>
      <c r="J12" s="93">
        <v>0</v>
      </c>
      <c r="K12" s="93">
        <v>451676.27</v>
      </c>
      <c r="L12" s="286">
        <v>0</v>
      </c>
      <c r="M12" s="93">
        <v>0</v>
      </c>
      <c r="N12" s="93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50000</v>
      </c>
      <c r="V12" s="231">
        <f t="shared" ref="V12:V36" si="4">(F12+G12+H12+I12+J12+K12+M12+N12+O12+P12+Q12+R12+S12+T12+W12+X12+Y12)*2.14%</f>
        <v>9665.8721780000014</v>
      </c>
      <c r="W12" s="42">
        <v>0</v>
      </c>
      <c r="X12" s="42">
        <v>0</v>
      </c>
      <c r="Y12" s="42">
        <v>0</v>
      </c>
    </row>
    <row r="13" spans="1:28" ht="33" customHeight="1" x14ac:dyDescent="0.25">
      <c r="A13" s="41">
        <f t="shared" ref="A13:A60" si="5">A12+1</f>
        <v>2</v>
      </c>
      <c r="B13" s="41" t="s">
        <v>270</v>
      </c>
      <c r="C13" s="41" t="s">
        <v>523</v>
      </c>
      <c r="D13" s="189" t="s">
        <v>267</v>
      </c>
      <c r="E13" s="231">
        <f t="shared" si="3"/>
        <v>1662700.7168000001</v>
      </c>
      <c r="F13" s="42">
        <v>0</v>
      </c>
      <c r="G13" s="42">
        <v>1578912</v>
      </c>
      <c r="H13" s="42">
        <v>0</v>
      </c>
      <c r="I13" s="42">
        <v>0</v>
      </c>
      <c r="J13" s="93">
        <v>0</v>
      </c>
      <c r="K13" s="93">
        <v>0</v>
      </c>
      <c r="L13" s="286">
        <v>0</v>
      </c>
      <c r="M13" s="93">
        <v>0</v>
      </c>
      <c r="N13" s="93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50000</v>
      </c>
      <c r="V13" s="231">
        <f t="shared" si="4"/>
        <v>33788.716800000002</v>
      </c>
      <c r="W13" s="42">
        <v>0</v>
      </c>
      <c r="X13" s="42">
        <v>0</v>
      </c>
      <c r="Y13" s="42">
        <v>0</v>
      </c>
    </row>
    <row r="14" spans="1:28" ht="33" customHeight="1" x14ac:dyDescent="0.25">
      <c r="A14" s="41">
        <f t="shared" si="5"/>
        <v>3</v>
      </c>
      <c r="B14" s="205" t="s">
        <v>270</v>
      </c>
      <c r="C14" s="41" t="s">
        <v>524</v>
      </c>
      <c r="D14" s="189" t="s">
        <v>267</v>
      </c>
      <c r="E14" s="231">
        <f t="shared" si="3"/>
        <v>3598193.903616</v>
      </c>
      <c r="F14" s="42">
        <v>0</v>
      </c>
      <c r="G14" s="206">
        <v>0</v>
      </c>
      <c r="H14" s="42">
        <v>0</v>
      </c>
      <c r="I14" s="206">
        <v>0</v>
      </c>
      <c r="J14" s="206">
        <v>0</v>
      </c>
      <c r="K14" s="206">
        <v>0</v>
      </c>
      <c r="L14" s="287">
        <v>0</v>
      </c>
      <c r="M14" s="206">
        <v>0</v>
      </c>
      <c r="N14" s="206">
        <v>3473853.44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  <c r="T14" s="206">
        <v>0</v>
      </c>
      <c r="U14" s="206">
        <v>50000</v>
      </c>
      <c r="V14" s="231">
        <f t="shared" si="4"/>
        <v>74340.463616000008</v>
      </c>
      <c r="W14" s="206">
        <v>0</v>
      </c>
      <c r="X14" s="206">
        <v>0</v>
      </c>
      <c r="Y14" s="42">
        <v>0</v>
      </c>
    </row>
    <row r="15" spans="1:28" ht="33" customHeight="1" x14ac:dyDescent="0.25">
      <c r="A15" s="41">
        <f t="shared" si="5"/>
        <v>4</v>
      </c>
      <c r="B15" s="41" t="s">
        <v>270</v>
      </c>
      <c r="C15" s="47" t="s">
        <v>525</v>
      </c>
      <c r="D15" s="189" t="s">
        <v>267</v>
      </c>
      <c r="E15" s="231">
        <f t="shared" si="3"/>
        <v>2345420.8191999998</v>
      </c>
      <c r="F15" s="42">
        <v>0</v>
      </c>
      <c r="G15" s="42">
        <v>0</v>
      </c>
      <c r="H15" s="42">
        <v>0</v>
      </c>
      <c r="I15" s="93">
        <v>0</v>
      </c>
      <c r="J15" s="93">
        <v>0</v>
      </c>
      <c r="K15" s="93">
        <v>0</v>
      </c>
      <c r="L15" s="286">
        <v>0</v>
      </c>
      <c r="M15" s="93">
        <v>0</v>
      </c>
      <c r="N15" s="93">
        <v>2247328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50000</v>
      </c>
      <c r="V15" s="231">
        <f t="shared" si="4"/>
        <v>48092.819200000005</v>
      </c>
      <c r="W15" s="42">
        <v>0</v>
      </c>
      <c r="X15" s="42">
        <v>0</v>
      </c>
      <c r="Y15" s="42">
        <v>0</v>
      </c>
    </row>
    <row r="16" spans="1:28" ht="33" customHeight="1" x14ac:dyDescent="0.25">
      <c r="A16" s="41">
        <f t="shared" si="5"/>
        <v>5</v>
      </c>
      <c r="B16" s="41" t="s">
        <v>270</v>
      </c>
      <c r="C16" s="47" t="s">
        <v>526</v>
      </c>
      <c r="D16" s="189" t="s">
        <v>267</v>
      </c>
      <c r="E16" s="231">
        <f t="shared" si="3"/>
        <v>6909625.2000000002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93">
        <v>0</v>
      </c>
      <c r="L16" s="286">
        <v>2</v>
      </c>
      <c r="M16" s="42">
        <f>3309000*L16</f>
        <v>6618000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150000</v>
      </c>
      <c r="V16" s="231">
        <f t="shared" si="4"/>
        <v>141625.20000000001</v>
      </c>
      <c r="W16" s="42">
        <v>0</v>
      </c>
      <c r="X16" s="42">
        <v>0</v>
      </c>
      <c r="Y16" s="42">
        <v>0</v>
      </c>
    </row>
    <row r="17" spans="1:25" ht="33" customHeight="1" x14ac:dyDescent="0.25">
      <c r="A17" s="41">
        <f t="shared" si="5"/>
        <v>6</v>
      </c>
      <c r="B17" s="41" t="s">
        <v>270</v>
      </c>
      <c r="C17" s="41" t="s">
        <v>527</v>
      </c>
      <c r="D17" s="189" t="s">
        <v>267</v>
      </c>
      <c r="E17" s="231">
        <f t="shared" si="3"/>
        <v>813821.79547200003</v>
      </c>
      <c r="F17" s="42">
        <v>0</v>
      </c>
      <c r="G17" s="42">
        <v>747818.48</v>
      </c>
      <c r="H17" s="42">
        <v>0</v>
      </c>
      <c r="I17" s="42">
        <v>0</v>
      </c>
      <c r="J17" s="42">
        <v>0</v>
      </c>
      <c r="K17" s="42">
        <v>0</v>
      </c>
      <c r="L17" s="286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50000</v>
      </c>
      <c r="V17" s="231">
        <f t="shared" si="4"/>
        <v>16003.315472000002</v>
      </c>
      <c r="W17" s="42">
        <v>0</v>
      </c>
      <c r="X17" s="42">
        <v>0</v>
      </c>
      <c r="Y17" s="42">
        <v>0</v>
      </c>
    </row>
    <row r="18" spans="1:25" ht="33" customHeight="1" x14ac:dyDescent="0.25">
      <c r="A18" s="41">
        <f t="shared" si="5"/>
        <v>7</v>
      </c>
      <c r="B18" s="41" t="s">
        <v>270</v>
      </c>
      <c r="C18" s="41" t="s">
        <v>528</v>
      </c>
      <c r="D18" s="189" t="s">
        <v>267</v>
      </c>
      <c r="E18" s="231">
        <f t="shared" si="3"/>
        <v>607981.17798400007</v>
      </c>
      <c r="F18" s="42">
        <v>0</v>
      </c>
      <c r="G18" s="42">
        <v>546290.56000000006</v>
      </c>
      <c r="H18" s="42">
        <v>0</v>
      </c>
      <c r="I18" s="42">
        <v>0</v>
      </c>
      <c r="J18" s="42">
        <v>0</v>
      </c>
      <c r="K18" s="42">
        <v>0</v>
      </c>
      <c r="L18" s="286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50000</v>
      </c>
      <c r="V18" s="231">
        <f t="shared" si="4"/>
        <v>11690.617984000002</v>
      </c>
      <c r="W18" s="42">
        <v>0</v>
      </c>
      <c r="X18" s="42">
        <v>0</v>
      </c>
      <c r="Y18" s="42">
        <v>0</v>
      </c>
    </row>
    <row r="19" spans="1:25" ht="33" customHeight="1" x14ac:dyDescent="0.25">
      <c r="A19" s="41">
        <f t="shared" si="5"/>
        <v>8</v>
      </c>
      <c r="B19" s="41" t="s">
        <v>270</v>
      </c>
      <c r="C19" s="41" t="s">
        <v>529</v>
      </c>
      <c r="D19" s="189" t="s">
        <v>267</v>
      </c>
      <c r="E19" s="231">
        <f t="shared" si="3"/>
        <v>811452.78916600009</v>
      </c>
      <c r="F19" s="42">
        <v>0</v>
      </c>
      <c r="G19" s="42">
        <v>546290.56000000006</v>
      </c>
      <c r="H19" s="42">
        <v>0</v>
      </c>
      <c r="I19" s="42">
        <v>0</v>
      </c>
      <c r="J19" s="42">
        <v>0</v>
      </c>
      <c r="K19" s="93">
        <v>150256.13</v>
      </c>
      <c r="L19" s="286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100000</v>
      </c>
      <c r="V19" s="231">
        <f t="shared" si="4"/>
        <v>14906.099166000004</v>
      </c>
      <c r="W19" s="42">
        <v>0</v>
      </c>
      <c r="X19" s="42">
        <v>0</v>
      </c>
      <c r="Y19" s="42">
        <v>0</v>
      </c>
    </row>
    <row r="20" spans="1:25" ht="33" customHeight="1" x14ac:dyDescent="0.25">
      <c r="A20" s="41">
        <f t="shared" si="5"/>
        <v>9</v>
      </c>
      <c r="B20" s="288" t="s">
        <v>270</v>
      </c>
      <c r="C20" s="288" t="s">
        <v>530</v>
      </c>
      <c r="D20" s="189" t="s">
        <v>267</v>
      </c>
      <c r="E20" s="231">
        <f t="shared" si="3"/>
        <v>811452.78916600009</v>
      </c>
      <c r="F20" s="42">
        <v>0</v>
      </c>
      <c r="G20" s="42">
        <v>546290.56000000006</v>
      </c>
      <c r="H20" s="42">
        <v>0</v>
      </c>
      <c r="I20" s="93">
        <v>0</v>
      </c>
      <c r="J20" s="93">
        <v>0</v>
      </c>
      <c r="K20" s="93">
        <v>150256.13</v>
      </c>
      <c r="L20" s="286">
        <v>0</v>
      </c>
      <c r="M20" s="93">
        <v>0</v>
      </c>
      <c r="N20" s="93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100000</v>
      </c>
      <c r="V20" s="231">
        <f t="shared" si="4"/>
        <v>14906.099166000004</v>
      </c>
      <c r="W20" s="42">
        <v>0</v>
      </c>
      <c r="X20" s="42">
        <v>0</v>
      </c>
      <c r="Y20" s="42">
        <v>0</v>
      </c>
    </row>
    <row r="21" spans="1:25" ht="33" customHeight="1" x14ac:dyDescent="0.25">
      <c r="A21" s="41">
        <f t="shared" si="5"/>
        <v>10</v>
      </c>
      <c r="B21" s="41" t="s">
        <v>270</v>
      </c>
      <c r="C21" s="41" t="s">
        <v>531</v>
      </c>
      <c r="D21" s="189" t="s">
        <v>267</v>
      </c>
      <c r="E21" s="231">
        <f t="shared" si="3"/>
        <v>561688.87862399989</v>
      </c>
      <c r="F21" s="42">
        <v>0</v>
      </c>
      <c r="G21" s="42">
        <v>0</v>
      </c>
      <c r="H21" s="42">
        <v>0</v>
      </c>
      <c r="I21" s="42">
        <v>500968.16</v>
      </c>
      <c r="J21" s="93">
        <v>0</v>
      </c>
      <c r="K21" s="42">
        <v>0</v>
      </c>
      <c r="L21" s="286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50000</v>
      </c>
      <c r="V21" s="231">
        <f t="shared" si="4"/>
        <v>10720.718624000001</v>
      </c>
      <c r="W21" s="42">
        <v>0</v>
      </c>
      <c r="X21" s="42">
        <v>0</v>
      </c>
      <c r="Y21" s="42">
        <v>0</v>
      </c>
    </row>
    <row r="22" spans="1:25" ht="33" customHeight="1" x14ac:dyDescent="0.25">
      <c r="A22" s="41">
        <f t="shared" si="5"/>
        <v>11</v>
      </c>
      <c r="B22" s="288" t="s">
        <v>270</v>
      </c>
      <c r="C22" s="288" t="s">
        <v>532</v>
      </c>
      <c r="D22" s="189" t="s">
        <v>267</v>
      </c>
      <c r="E22" s="231">
        <f t="shared" si="3"/>
        <v>755833.16893400007</v>
      </c>
      <c r="F22" s="42">
        <v>0</v>
      </c>
      <c r="G22" s="42">
        <v>0</v>
      </c>
      <c r="H22" s="42">
        <v>0</v>
      </c>
      <c r="I22" s="93">
        <v>0</v>
      </c>
      <c r="J22" s="93">
        <v>691044.81</v>
      </c>
      <c r="K22" s="93">
        <v>0</v>
      </c>
      <c r="L22" s="286">
        <v>0</v>
      </c>
      <c r="M22" s="93">
        <v>0</v>
      </c>
      <c r="N22" s="93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50000</v>
      </c>
      <c r="V22" s="231">
        <f t="shared" si="4"/>
        <v>14788.358934000004</v>
      </c>
      <c r="W22" s="42">
        <v>0</v>
      </c>
      <c r="X22" s="42">
        <v>0</v>
      </c>
      <c r="Y22" s="42">
        <v>0</v>
      </c>
    </row>
    <row r="23" spans="1:25" ht="33" customHeight="1" x14ac:dyDescent="0.25">
      <c r="A23" s="41">
        <f t="shared" si="5"/>
        <v>12</v>
      </c>
      <c r="B23" s="41" t="s">
        <v>270</v>
      </c>
      <c r="C23" s="41" t="s">
        <v>49</v>
      </c>
      <c r="D23" s="189" t="s">
        <v>267</v>
      </c>
      <c r="E23" s="231">
        <f t="shared" si="3"/>
        <v>1188732.945294</v>
      </c>
      <c r="F23" s="42">
        <v>0</v>
      </c>
      <c r="G23" s="42">
        <v>809442.72</v>
      </c>
      <c r="H23" s="42">
        <v>0</v>
      </c>
      <c r="I23" s="93">
        <v>0</v>
      </c>
      <c r="J23" s="93">
        <v>0</v>
      </c>
      <c r="K23" s="93">
        <v>256479.49</v>
      </c>
      <c r="L23" s="286">
        <v>0</v>
      </c>
      <c r="M23" s="93">
        <v>0</v>
      </c>
      <c r="N23" s="93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100000</v>
      </c>
      <c r="V23" s="231">
        <f t="shared" si="4"/>
        <v>22810.735294000002</v>
      </c>
      <c r="W23" s="42">
        <v>0</v>
      </c>
      <c r="X23" s="42">
        <v>0</v>
      </c>
      <c r="Y23" s="42">
        <v>0</v>
      </c>
    </row>
    <row r="24" spans="1:25" ht="33" customHeight="1" x14ac:dyDescent="0.25">
      <c r="A24" s="41">
        <f t="shared" si="5"/>
        <v>13</v>
      </c>
      <c r="B24" s="41" t="s">
        <v>270</v>
      </c>
      <c r="C24" s="41" t="s">
        <v>533</v>
      </c>
      <c r="D24" s="189" t="s">
        <v>267</v>
      </c>
      <c r="E24" s="231">
        <f t="shared" si="3"/>
        <v>1557750.976394</v>
      </c>
      <c r="F24" s="42">
        <v>0</v>
      </c>
      <c r="G24" s="42">
        <v>1202505.44</v>
      </c>
      <c r="H24" s="42">
        <v>0</v>
      </c>
      <c r="I24" s="93">
        <v>0</v>
      </c>
      <c r="J24" s="93">
        <v>0</v>
      </c>
      <c r="K24" s="93">
        <v>224703.27</v>
      </c>
      <c r="L24" s="286">
        <v>0</v>
      </c>
      <c r="M24" s="93">
        <v>0</v>
      </c>
      <c r="N24" s="93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100000</v>
      </c>
      <c r="V24" s="231">
        <f t="shared" si="4"/>
        <v>30542.266394000002</v>
      </c>
      <c r="W24" s="42">
        <v>0</v>
      </c>
      <c r="X24" s="42">
        <v>0</v>
      </c>
      <c r="Y24" s="42">
        <v>0</v>
      </c>
    </row>
    <row r="25" spans="1:25" ht="33" customHeight="1" x14ac:dyDescent="0.25">
      <c r="A25" s="41">
        <f t="shared" si="5"/>
        <v>14</v>
      </c>
      <c r="B25" s="41" t="s">
        <v>270</v>
      </c>
      <c r="C25" s="41" t="s">
        <v>534</v>
      </c>
      <c r="D25" s="189" t="s">
        <v>267</v>
      </c>
      <c r="E25" s="231">
        <f t="shared" si="3"/>
        <v>1398158.605284</v>
      </c>
      <c r="F25" s="42">
        <v>0</v>
      </c>
      <c r="G25" s="42">
        <v>948658.4</v>
      </c>
      <c r="H25" s="42">
        <v>0</v>
      </c>
      <c r="I25" s="93">
        <v>0</v>
      </c>
      <c r="J25" s="93">
        <v>0</v>
      </c>
      <c r="K25" s="93">
        <v>322301.65999999997</v>
      </c>
      <c r="L25" s="286">
        <v>0</v>
      </c>
      <c r="M25" s="93">
        <v>0</v>
      </c>
      <c r="N25" s="93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100000</v>
      </c>
      <c r="V25" s="231">
        <f t="shared" si="4"/>
        <v>27198.545284000003</v>
      </c>
      <c r="W25" s="42">
        <v>0</v>
      </c>
      <c r="X25" s="42">
        <v>0</v>
      </c>
      <c r="Y25" s="42">
        <v>0</v>
      </c>
    </row>
    <row r="26" spans="1:25" ht="33" customHeight="1" x14ac:dyDescent="0.25">
      <c r="A26" s="41">
        <f t="shared" si="5"/>
        <v>15</v>
      </c>
      <c r="B26" s="41" t="s">
        <v>270</v>
      </c>
      <c r="C26" s="41" t="s">
        <v>535</v>
      </c>
      <c r="D26" s="41" t="s">
        <v>267</v>
      </c>
      <c r="E26" s="231">
        <f t="shared" si="3"/>
        <v>1186731.2668580001</v>
      </c>
      <c r="F26" s="42">
        <v>0</v>
      </c>
      <c r="G26" s="42">
        <v>821101.36</v>
      </c>
      <c r="H26" s="42">
        <v>0</v>
      </c>
      <c r="I26" s="93">
        <v>0</v>
      </c>
      <c r="J26" s="93">
        <v>0</v>
      </c>
      <c r="K26" s="93">
        <v>242861.11</v>
      </c>
      <c r="L26" s="286">
        <v>0</v>
      </c>
      <c r="M26" s="93">
        <v>0</v>
      </c>
      <c r="N26" s="93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100000</v>
      </c>
      <c r="V26" s="231">
        <f t="shared" si="4"/>
        <v>22768.796858000002</v>
      </c>
      <c r="W26" s="42">
        <v>0</v>
      </c>
      <c r="X26" s="42">
        <v>0</v>
      </c>
      <c r="Y26" s="42">
        <v>0</v>
      </c>
    </row>
    <row r="27" spans="1:25" ht="33" customHeight="1" x14ac:dyDescent="0.25">
      <c r="A27" s="41">
        <f t="shared" si="5"/>
        <v>16</v>
      </c>
      <c r="B27" s="205" t="s">
        <v>270</v>
      </c>
      <c r="C27" s="41" t="s">
        <v>536</v>
      </c>
      <c r="D27" s="189" t="s">
        <v>267</v>
      </c>
      <c r="E27" s="231">
        <f t="shared" si="3"/>
        <v>7202148.2394559998</v>
      </c>
      <c r="F27" s="42">
        <v>0</v>
      </c>
      <c r="G27" s="206">
        <v>7002299.04</v>
      </c>
      <c r="H27" s="42">
        <v>0</v>
      </c>
      <c r="I27" s="42">
        <v>0</v>
      </c>
      <c r="J27" s="206">
        <v>0</v>
      </c>
      <c r="K27" s="206">
        <v>0</v>
      </c>
      <c r="L27" s="286">
        <v>0</v>
      </c>
      <c r="M27" s="206">
        <v>0</v>
      </c>
      <c r="N27" s="206">
        <v>0</v>
      </c>
      <c r="O27" s="206">
        <v>0</v>
      </c>
      <c r="P27" s="206">
        <v>0</v>
      </c>
      <c r="Q27" s="206">
        <v>0</v>
      </c>
      <c r="R27" s="206">
        <v>0</v>
      </c>
      <c r="S27" s="206">
        <v>0</v>
      </c>
      <c r="T27" s="206">
        <v>0</v>
      </c>
      <c r="U27" s="206">
        <v>50000</v>
      </c>
      <c r="V27" s="231">
        <f t="shared" si="4"/>
        <v>149849.19945600003</v>
      </c>
      <c r="W27" s="206">
        <v>0</v>
      </c>
      <c r="X27" s="206">
        <v>0</v>
      </c>
      <c r="Y27" s="42">
        <v>0</v>
      </c>
    </row>
    <row r="28" spans="1:25" ht="33" customHeight="1" x14ac:dyDescent="0.25">
      <c r="A28" s="41">
        <f t="shared" si="5"/>
        <v>17</v>
      </c>
      <c r="B28" s="41" t="s">
        <v>270</v>
      </c>
      <c r="C28" s="41" t="s">
        <v>537</v>
      </c>
      <c r="D28" s="189" t="s">
        <v>267</v>
      </c>
      <c r="E28" s="231">
        <f t="shared" si="3"/>
        <v>1505492.0583680002</v>
      </c>
      <c r="F28" s="42">
        <v>0</v>
      </c>
      <c r="G28" s="42">
        <v>1424997.12</v>
      </c>
      <c r="H28" s="42">
        <v>0</v>
      </c>
      <c r="I28" s="93">
        <v>0</v>
      </c>
      <c r="J28" s="93">
        <v>0</v>
      </c>
      <c r="K28" s="93">
        <v>0</v>
      </c>
      <c r="L28" s="286">
        <v>0</v>
      </c>
      <c r="M28" s="93">
        <v>0</v>
      </c>
      <c r="N28" s="93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50000</v>
      </c>
      <c r="V28" s="231">
        <f t="shared" si="4"/>
        <v>30494.938368000006</v>
      </c>
      <c r="W28" s="42">
        <v>0</v>
      </c>
      <c r="X28" s="42">
        <v>0</v>
      </c>
      <c r="Y28" s="42">
        <v>0</v>
      </c>
    </row>
    <row r="29" spans="1:25" ht="33" customHeight="1" x14ac:dyDescent="0.25">
      <c r="A29" s="41">
        <f t="shared" si="5"/>
        <v>18</v>
      </c>
      <c r="B29" s="41" t="s">
        <v>270</v>
      </c>
      <c r="C29" s="41" t="s">
        <v>538</v>
      </c>
      <c r="D29" s="189" t="s">
        <v>267</v>
      </c>
      <c r="E29" s="231">
        <f t="shared" si="3"/>
        <v>728598.15919999999</v>
      </c>
      <c r="F29" s="42">
        <v>0</v>
      </c>
      <c r="G29" s="42">
        <v>524638.80000000005</v>
      </c>
      <c r="H29" s="42">
        <v>0</v>
      </c>
      <c r="I29" s="93">
        <v>0</v>
      </c>
      <c r="J29" s="93">
        <v>0</v>
      </c>
      <c r="K29" s="93">
        <v>90789.2</v>
      </c>
      <c r="L29" s="286">
        <v>0</v>
      </c>
      <c r="M29" s="93">
        <v>0</v>
      </c>
      <c r="N29" s="93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100000</v>
      </c>
      <c r="V29" s="231">
        <f t="shared" si="4"/>
        <v>13170.159200000002</v>
      </c>
      <c r="W29" s="42">
        <v>0</v>
      </c>
      <c r="X29" s="42">
        <v>0</v>
      </c>
      <c r="Y29" s="42">
        <v>0</v>
      </c>
    </row>
    <row r="30" spans="1:25" ht="33" customHeight="1" x14ac:dyDescent="0.25">
      <c r="A30" s="41">
        <f t="shared" si="5"/>
        <v>19</v>
      </c>
      <c r="B30" s="41" t="s">
        <v>270</v>
      </c>
      <c r="C30" s="41" t="s">
        <v>539</v>
      </c>
      <c r="D30" s="189" t="s">
        <v>267</v>
      </c>
      <c r="E30" s="231">
        <f t="shared" si="3"/>
        <v>1186731.2668580001</v>
      </c>
      <c r="F30" s="42">
        <v>0</v>
      </c>
      <c r="G30" s="42">
        <v>821101.36</v>
      </c>
      <c r="H30" s="42">
        <v>0</v>
      </c>
      <c r="I30" s="93">
        <v>0</v>
      </c>
      <c r="J30" s="93">
        <v>0</v>
      </c>
      <c r="K30" s="93">
        <v>242861.11</v>
      </c>
      <c r="L30" s="286">
        <v>0</v>
      </c>
      <c r="M30" s="93">
        <v>0</v>
      </c>
      <c r="N30" s="93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100000</v>
      </c>
      <c r="V30" s="231">
        <f t="shared" si="4"/>
        <v>22768.796858000002</v>
      </c>
      <c r="W30" s="42">
        <v>0</v>
      </c>
      <c r="X30" s="42">
        <v>0</v>
      </c>
      <c r="Y30" s="42">
        <v>0</v>
      </c>
    </row>
    <row r="31" spans="1:25" ht="33" customHeight="1" x14ac:dyDescent="0.25">
      <c r="A31" s="41">
        <f t="shared" si="5"/>
        <v>20</v>
      </c>
      <c r="B31" s="41" t="s">
        <v>270</v>
      </c>
      <c r="C31" s="41" t="s">
        <v>540</v>
      </c>
      <c r="D31" s="189" t="s">
        <v>267</v>
      </c>
      <c r="E31" s="231">
        <f t="shared" si="3"/>
        <v>607981.17798400007</v>
      </c>
      <c r="F31" s="42">
        <v>0</v>
      </c>
      <c r="G31" s="42">
        <v>546290.56000000006</v>
      </c>
      <c r="H31" s="42">
        <v>0</v>
      </c>
      <c r="I31" s="93">
        <v>0</v>
      </c>
      <c r="J31" s="93">
        <v>0</v>
      </c>
      <c r="K31" s="93">
        <v>0</v>
      </c>
      <c r="L31" s="286">
        <v>0</v>
      </c>
      <c r="M31" s="93">
        <v>0</v>
      </c>
      <c r="N31" s="93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50000</v>
      </c>
      <c r="V31" s="231">
        <f t="shared" si="4"/>
        <v>11690.617984000002</v>
      </c>
      <c r="W31" s="42">
        <v>0</v>
      </c>
      <c r="X31" s="42">
        <v>0</v>
      </c>
      <c r="Y31" s="42">
        <v>0</v>
      </c>
    </row>
    <row r="32" spans="1:25" ht="33" customHeight="1" x14ac:dyDescent="0.25">
      <c r="A32" s="41">
        <f t="shared" si="5"/>
        <v>21</v>
      </c>
      <c r="B32" s="41" t="s">
        <v>270</v>
      </c>
      <c r="C32" s="41" t="s">
        <v>541</v>
      </c>
      <c r="D32" s="189" t="s">
        <v>267</v>
      </c>
      <c r="E32" s="231">
        <f t="shared" si="3"/>
        <v>6909625.2000000002</v>
      </c>
      <c r="F32" s="42">
        <v>0</v>
      </c>
      <c r="G32" s="42">
        <v>0</v>
      </c>
      <c r="H32" s="42">
        <v>0</v>
      </c>
      <c r="I32" s="93">
        <v>0</v>
      </c>
      <c r="J32" s="93">
        <v>0</v>
      </c>
      <c r="K32" s="93">
        <v>0</v>
      </c>
      <c r="L32" s="286">
        <v>2</v>
      </c>
      <c r="M32" s="93">
        <f t="shared" ref="M32:M33" si="6">3309000*L32</f>
        <v>6618000</v>
      </c>
      <c r="N32" s="93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150000</v>
      </c>
      <c r="V32" s="231">
        <f t="shared" si="4"/>
        <v>141625.20000000001</v>
      </c>
      <c r="W32" s="42">
        <v>0</v>
      </c>
      <c r="X32" s="42">
        <v>0</v>
      </c>
      <c r="Y32" s="42">
        <v>0</v>
      </c>
    </row>
    <row r="33" spans="1:26" ht="33" customHeight="1" x14ac:dyDescent="0.25">
      <c r="A33" s="41">
        <f t="shared" si="5"/>
        <v>22</v>
      </c>
      <c r="B33" s="41" t="s">
        <v>270</v>
      </c>
      <c r="C33" s="41" t="s">
        <v>542</v>
      </c>
      <c r="D33" s="189" t="s">
        <v>267</v>
      </c>
      <c r="E33" s="231">
        <f t="shared" si="3"/>
        <v>13669250.4</v>
      </c>
      <c r="F33" s="42">
        <v>0</v>
      </c>
      <c r="G33" s="45">
        <v>0</v>
      </c>
      <c r="H33" s="42">
        <v>0</v>
      </c>
      <c r="I33" s="93">
        <v>0</v>
      </c>
      <c r="J33" s="93">
        <v>0</v>
      </c>
      <c r="K33" s="93">
        <v>0</v>
      </c>
      <c r="L33" s="286">
        <v>4</v>
      </c>
      <c r="M33" s="93">
        <f t="shared" si="6"/>
        <v>13236000</v>
      </c>
      <c r="N33" s="93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150000</v>
      </c>
      <c r="V33" s="231">
        <f t="shared" si="4"/>
        <v>283250.40000000002</v>
      </c>
      <c r="W33" s="42">
        <v>0</v>
      </c>
      <c r="X33" s="42">
        <v>0</v>
      </c>
      <c r="Y33" s="42">
        <v>0</v>
      </c>
    </row>
    <row r="34" spans="1:26" ht="33" customHeight="1" x14ac:dyDescent="0.25">
      <c r="A34" s="41">
        <f t="shared" si="5"/>
        <v>23</v>
      </c>
      <c r="B34" s="41" t="s">
        <v>270</v>
      </c>
      <c r="C34" s="41" t="s">
        <v>317</v>
      </c>
      <c r="D34" s="189" t="s">
        <v>267</v>
      </c>
      <c r="E34" s="231">
        <f t="shared" si="3"/>
        <v>2142718.8821999999</v>
      </c>
      <c r="F34" s="42">
        <v>0</v>
      </c>
      <c r="G34" s="42">
        <v>0</v>
      </c>
      <c r="H34" s="42">
        <v>0</v>
      </c>
      <c r="I34" s="93">
        <v>0</v>
      </c>
      <c r="J34" s="93">
        <v>0</v>
      </c>
      <c r="K34" s="93">
        <v>0</v>
      </c>
      <c r="L34" s="286">
        <v>0</v>
      </c>
      <c r="M34" s="93">
        <v>0</v>
      </c>
      <c r="N34" s="93">
        <v>0</v>
      </c>
      <c r="O34" s="42">
        <v>0</v>
      </c>
      <c r="P34" s="42">
        <v>0</v>
      </c>
      <c r="Q34" s="42">
        <v>0</v>
      </c>
      <c r="R34" s="42">
        <v>2048873</v>
      </c>
      <c r="S34" s="42">
        <v>0</v>
      </c>
      <c r="T34" s="42">
        <v>0</v>
      </c>
      <c r="U34" s="42">
        <v>50000</v>
      </c>
      <c r="V34" s="231">
        <f t="shared" si="4"/>
        <v>43845.882200000007</v>
      </c>
      <c r="W34" s="42">
        <v>0</v>
      </c>
      <c r="X34" s="42">
        <v>0</v>
      </c>
      <c r="Y34" s="42">
        <v>0</v>
      </c>
    </row>
    <row r="35" spans="1:26" ht="33" customHeight="1" x14ac:dyDescent="0.25">
      <c r="A35" s="41">
        <f t="shared" si="5"/>
        <v>24</v>
      </c>
      <c r="B35" s="41" t="s">
        <v>270</v>
      </c>
      <c r="C35" s="41" t="s">
        <v>543</v>
      </c>
      <c r="D35" s="189" t="s">
        <v>267</v>
      </c>
      <c r="E35" s="231">
        <f t="shared" si="3"/>
        <v>670334.35728799994</v>
      </c>
      <c r="F35" s="42">
        <v>0</v>
      </c>
      <c r="G35" s="42">
        <v>409717.92</v>
      </c>
      <c r="H35" s="42">
        <v>0</v>
      </c>
      <c r="I35" s="93">
        <v>0</v>
      </c>
      <c r="J35" s="93">
        <v>0</v>
      </c>
      <c r="K35" s="93">
        <v>148667</v>
      </c>
      <c r="L35" s="286">
        <v>0</v>
      </c>
      <c r="M35" s="93">
        <v>0</v>
      </c>
      <c r="N35" s="93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100000</v>
      </c>
      <c r="V35" s="231">
        <f t="shared" si="4"/>
        <v>11949.437287999999</v>
      </c>
      <c r="W35" s="42">
        <v>0</v>
      </c>
      <c r="X35" s="42">
        <v>0</v>
      </c>
      <c r="Y35" s="42">
        <v>0</v>
      </c>
    </row>
    <row r="36" spans="1:26" ht="33" customHeight="1" x14ac:dyDescent="0.25">
      <c r="A36" s="41">
        <f t="shared" si="5"/>
        <v>25</v>
      </c>
      <c r="B36" s="41" t="s">
        <v>270</v>
      </c>
      <c r="C36" s="41" t="s">
        <v>544</v>
      </c>
      <c r="D36" s="189" t="s">
        <v>267</v>
      </c>
      <c r="E36" s="231">
        <f t="shared" si="3"/>
        <v>1467736.7019200001</v>
      </c>
      <c r="F36" s="42">
        <v>0</v>
      </c>
      <c r="G36" s="42">
        <v>0</v>
      </c>
      <c r="H36" s="42">
        <v>0</v>
      </c>
      <c r="I36" s="93">
        <v>1388032.8</v>
      </c>
      <c r="J36" s="93">
        <v>0</v>
      </c>
      <c r="K36" s="93">
        <v>0</v>
      </c>
      <c r="L36" s="286">
        <v>0</v>
      </c>
      <c r="M36" s="93">
        <v>0</v>
      </c>
      <c r="N36" s="93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50000</v>
      </c>
      <c r="V36" s="231">
        <f t="shared" si="4"/>
        <v>29703.901920000004</v>
      </c>
      <c r="W36" s="42"/>
      <c r="X36" s="42"/>
      <c r="Y36" s="42"/>
    </row>
    <row r="37" spans="1:26" s="193" customFormat="1" ht="33" customHeight="1" x14ac:dyDescent="0.25">
      <c r="A37" s="386" t="s">
        <v>66</v>
      </c>
      <c r="B37" s="386"/>
      <c r="C37" s="386"/>
      <c r="D37" s="194" t="s">
        <v>31</v>
      </c>
      <c r="E37" s="283">
        <f t="shared" ref="E37:Y37" si="7">SUM(E38:E46)</f>
        <v>14450184</v>
      </c>
      <c r="F37" s="283">
        <f t="shared" si="7"/>
        <v>0</v>
      </c>
      <c r="G37" s="283">
        <f t="shared" si="7"/>
        <v>0</v>
      </c>
      <c r="H37" s="283">
        <f t="shared" si="7"/>
        <v>0</v>
      </c>
      <c r="I37" s="283">
        <f t="shared" si="7"/>
        <v>0</v>
      </c>
      <c r="J37" s="283">
        <f t="shared" si="7"/>
        <v>360000</v>
      </c>
      <c r="K37" s="283">
        <f t="shared" si="7"/>
        <v>150000</v>
      </c>
      <c r="L37" s="283">
        <f t="shared" si="7"/>
        <v>0</v>
      </c>
      <c r="M37" s="283">
        <f t="shared" si="7"/>
        <v>0</v>
      </c>
      <c r="N37" s="283">
        <f t="shared" si="7"/>
        <v>12240000</v>
      </c>
      <c r="O37" s="283">
        <f t="shared" si="7"/>
        <v>810000</v>
      </c>
      <c r="P37" s="283">
        <f t="shared" si="7"/>
        <v>0</v>
      </c>
      <c r="Q37" s="283">
        <f t="shared" si="7"/>
        <v>0</v>
      </c>
      <c r="R37" s="283">
        <f t="shared" si="7"/>
        <v>0</v>
      </c>
      <c r="S37" s="283">
        <f t="shared" si="7"/>
        <v>0</v>
      </c>
      <c r="T37" s="283">
        <f t="shared" si="7"/>
        <v>0</v>
      </c>
      <c r="U37" s="283">
        <f t="shared" si="7"/>
        <v>600000</v>
      </c>
      <c r="V37" s="283">
        <f t="shared" si="7"/>
        <v>290184.00000000006</v>
      </c>
      <c r="W37" s="283">
        <f t="shared" si="7"/>
        <v>0</v>
      </c>
      <c r="X37" s="283">
        <f t="shared" si="7"/>
        <v>0</v>
      </c>
      <c r="Y37" s="283">
        <f t="shared" si="7"/>
        <v>0</v>
      </c>
    </row>
    <row r="38" spans="1:26" s="193" customFormat="1" ht="33" customHeight="1" x14ac:dyDescent="0.25">
      <c r="A38" s="289">
        <v>1</v>
      </c>
      <c r="B38" s="190" t="s">
        <v>67</v>
      </c>
      <c r="C38" s="190" t="s">
        <v>545</v>
      </c>
      <c r="D38" s="189" t="s">
        <v>267</v>
      </c>
      <c r="E38" s="231">
        <f t="shared" ref="E38:E46" si="8">F38+G38+H38+I38+J38+K38+M38+N38+O38+P38+Q38+R38+S38+T38+U38+V38+W38+X38+Y38</f>
        <v>1786380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85">
        <v>0</v>
      </c>
      <c r="M38" s="231">
        <v>0</v>
      </c>
      <c r="N38" s="231">
        <v>1700000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50000</v>
      </c>
      <c r="V38" s="231">
        <f t="shared" ref="V38:V46" si="9">(F38+G38+H38+I38+J38+K38+M38+N38+O38+P38+Q38+R38+S38+T38+W38+X38+Y38)*2.14%</f>
        <v>36380.000000000007</v>
      </c>
      <c r="W38" s="231">
        <v>0</v>
      </c>
      <c r="X38" s="231">
        <v>0</v>
      </c>
      <c r="Y38" s="231">
        <v>0</v>
      </c>
    </row>
    <row r="39" spans="1:26" s="193" customFormat="1" ht="33" customHeight="1" x14ac:dyDescent="0.25">
      <c r="A39" s="289">
        <f t="shared" si="5"/>
        <v>2</v>
      </c>
      <c r="B39" s="190" t="s">
        <v>67</v>
      </c>
      <c r="C39" s="190" t="s">
        <v>546</v>
      </c>
      <c r="D39" s="189" t="s">
        <v>267</v>
      </c>
      <c r="E39" s="231">
        <f t="shared" si="8"/>
        <v>1999804</v>
      </c>
      <c r="F39" s="231">
        <v>0</v>
      </c>
      <c r="G39" s="231">
        <v>0</v>
      </c>
      <c r="H39" s="231">
        <v>0</v>
      </c>
      <c r="I39" s="231">
        <v>0</v>
      </c>
      <c r="J39" s="231">
        <v>160000</v>
      </c>
      <c r="K39" s="231">
        <v>0</v>
      </c>
      <c r="L39" s="285">
        <v>0</v>
      </c>
      <c r="M39" s="231">
        <v>0</v>
      </c>
      <c r="N39" s="231">
        <v>1700000</v>
      </c>
      <c r="O39" s="231">
        <v>0</v>
      </c>
      <c r="P39" s="231">
        <v>0</v>
      </c>
      <c r="Q39" s="231">
        <v>0</v>
      </c>
      <c r="R39" s="231">
        <v>0</v>
      </c>
      <c r="S39" s="231">
        <v>0</v>
      </c>
      <c r="T39" s="231">
        <v>0</v>
      </c>
      <c r="U39" s="231">
        <v>100000</v>
      </c>
      <c r="V39" s="231">
        <f t="shared" si="9"/>
        <v>39804.000000000007</v>
      </c>
      <c r="W39" s="231">
        <v>0</v>
      </c>
      <c r="X39" s="231">
        <v>0</v>
      </c>
      <c r="Y39" s="231">
        <v>0</v>
      </c>
    </row>
    <row r="40" spans="1:26" s="193" customFormat="1" ht="33" customHeight="1" x14ac:dyDescent="0.25">
      <c r="A40" s="289">
        <f t="shared" si="5"/>
        <v>3</v>
      </c>
      <c r="B40" s="190" t="s">
        <v>67</v>
      </c>
      <c r="C40" s="190" t="s">
        <v>547</v>
      </c>
      <c r="D40" s="189" t="s">
        <v>267</v>
      </c>
      <c r="E40" s="231">
        <f t="shared" si="8"/>
        <v>2603500</v>
      </c>
      <c r="F40" s="231">
        <v>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85">
        <v>0</v>
      </c>
      <c r="M40" s="231">
        <v>0</v>
      </c>
      <c r="N40" s="231">
        <v>2500000</v>
      </c>
      <c r="O40" s="231">
        <v>0</v>
      </c>
      <c r="P40" s="231">
        <v>0</v>
      </c>
      <c r="Q40" s="231">
        <v>0</v>
      </c>
      <c r="R40" s="231">
        <v>0</v>
      </c>
      <c r="S40" s="231">
        <v>0</v>
      </c>
      <c r="T40" s="231">
        <v>0</v>
      </c>
      <c r="U40" s="231">
        <v>50000</v>
      </c>
      <c r="V40" s="231">
        <f t="shared" si="9"/>
        <v>53500.000000000007</v>
      </c>
      <c r="W40" s="231">
        <v>0</v>
      </c>
      <c r="X40" s="231">
        <v>0</v>
      </c>
      <c r="Y40" s="231">
        <v>0</v>
      </c>
    </row>
    <row r="41" spans="1:26" s="193" customFormat="1" ht="33" customHeight="1" x14ac:dyDescent="0.25">
      <c r="A41" s="289">
        <f t="shared" si="5"/>
        <v>4</v>
      </c>
      <c r="B41" s="190" t="s">
        <v>67</v>
      </c>
      <c r="C41" s="190" t="s">
        <v>548</v>
      </c>
      <c r="D41" s="189" t="s">
        <v>267</v>
      </c>
      <c r="E41" s="231">
        <f t="shared" si="8"/>
        <v>2857780</v>
      </c>
      <c r="F41" s="231">
        <v>0</v>
      </c>
      <c r="G41" s="231">
        <v>0</v>
      </c>
      <c r="H41" s="231">
        <v>0</v>
      </c>
      <c r="I41" s="231">
        <v>0</v>
      </c>
      <c r="J41" s="231">
        <v>200000</v>
      </c>
      <c r="K41" s="231">
        <v>0</v>
      </c>
      <c r="L41" s="285">
        <v>0</v>
      </c>
      <c r="M41" s="231">
        <v>0</v>
      </c>
      <c r="N41" s="231">
        <v>2500000</v>
      </c>
      <c r="O41" s="231">
        <v>0</v>
      </c>
      <c r="P41" s="231">
        <v>0</v>
      </c>
      <c r="Q41" s="231">
        <v>0</v>
      </c>
      <c r="R41" s="231">
        <v>0</v>
      </c>
      <c r="S41" s="231">
        <v>0</v>
      </c>
      <c r="T41" s="231">
        <v>0</v>
      </c>
      <c r="U41" s="231">
        <v>100000</v>
      </c>
      <c r="V41" s="231">
        <f t="shared" si="9"/>
        <v>57780.000000000007</v>
      </c>
      <c r="W41" s="231">
        <v>0</v>
      </c>
      <c r="X41" s="231">
        <v>0</v>
      </c>
      <c r="Y41" s="231">
        <v>0</v>
      </c>
    </row>
    <row r="42" spans="1:26" s="193" customFormat="1" ht="33" customHeight="1" x14ac:dyDescent="0.25">
      <c r="A42" s="289">
        <f t="shared" si="5"/>
        <v>5</v>
      </c>
      <c r="B42" s="190" t="s">
        <v>67</v>
      </c>
      <c r="C42" s="190" t="s">
        <v>549</v>
      </c>
      <c r="D42" s="189" t="s">
        <v>267</v>
      </c>
      <c r="E42" s="231">
        <f t="shared" si="8"/>
        <v>509630</v>
      </c>
      <c r="F42" s="231">
        <v>0</v>
      </c>
      <c r="G42" s="231">
        <v>0</v>
      </c>
      <c r="H42" s="231">
        <v>0</v>
      </c>
      <c r="I42" s="231">
        <v>0</v>
      </c>
      <c r="J42" s="231">
        <v>0</v>
      </c>
      <c r="K42" s="231">
        <v>0</v>
      </c>
      <c r="L42" s="285">
        <v>0</v>
      </c>
      <c r="M42" s="231">
        <v>0</v>
      </c>
      <c r="N42" s="231">
        <v>0</v>
      </c>
      <c r="O42" s="231">
        <v>450000</v>
      </c>
      <c r="P42" s="231">
        <v>0</v>
      </c>
      <c r="Q42" s="231">
        <v>0</v>
      </c>
      <c r="R42" s="231">
        <v>0</v>
      </c>
      <c r="S42" s="231">
        <v>0</v>
      </c>
      <c r="T42" s="231">
        <v>0</v>
      </c>
      <c r="U42" s="231">
        <v>50000</v>
      </c>
      <c r="V42" s="231">
        <f t="shared" si="9"/>
        <v>9630.0000000000018</v>
      </c>
      <c r="W42" s="231">
        <v>0</v>
      </c>
      <c r="X42" s="231">
        <v>0</v>
      </c>
      <c r="Y42" s="231">
        <v>0</v>
      </c>
    </row>
    <row r="43" spans="1:26" s="193" customFormat="1" ht="33" customHeight="1" x14ac:dyDescent="0.25">
      <c r="A43" s="289">
        <f t="shared" si="5"/>
        <v>6</v>
      </c>
      <c r="B43" s="190" t="s">
        <v>67</v>
      </c>
      <c r="C43" s="190" t="s">
        <v>550</v>
      </c>
      <c r="D43" s="189" t="s">
        <v>267</v>
      </c>
      <c r="E43" s="231">
        <f t="shared" si="8"/>
        <v>203210</v>
      </c>
      <c r="F43" s="231">
        <v>0</v>
      </c>
      <c r="G43" s="231">
        <v>0</v>
      </c>
      <c r="H43" s="231">
        <v>0</v>
      </c>
      <c r="I43" s="231">
        <v>0</v>
      </c>
      <c r="J43" s="231">
        <v>0</v>
      </c>
      <c r="K43" s="231">
        <v>150000</v>
      </c>
      <c r="L43" s="285">
        <v>0</v>
      </c>
      <c r="M43" s="231">
        <v>0</v>
      </c>
      <c r="N43" s="231">
        <v>0</v>
      </c>
      <c r="O43" s="231">
        <v>0</v>
      </c>
      <c r="P43" s="231">
        <v>0</v>
      </c>
      <c r="Q43" s="231">
        <v>0</v>
      </c>
      <c r="R43" s="231">
        <v>0</v>
      </c>
      <c r="S43" s="231">
        <v>0</v>
      </c>
      <c r="T43" s="231">
        <v>0</v>
      </c>
      <c r="U43" s="231">
        <v>50000</v>
      </c>
      <c r="V43" s="231">
        <f t="shared" si="9"/>
        <v>3210.0000000000005</v>
      </c>
      <c r="W43" s="231">
        <v>0</v>
      </c>
      <c r="X43" s="231">
        <v>0</v>
      </c>
      <c r="Y43" s="231">
        <v>0</v>
      </c>
    </row>
    <row r="44" spans="1:26" s="204" customFormat="1" ht="33" customHeight="1" x14ac:dyDescent="0.25">
      <c r="A44" s="289">
        <f t="shared" si="5"/>
        <v>7</v>
      </c>
      <c r="B44" s="190" t="s">
        <v>67</v>
      </c>
      <c r="C44" s="190" t="s">
        <v>551</v>
      </c>
      <c r="D44" s="189" t="s">
        <v>267</v>
      </c>
      <c r="E44" s="231">
        <f t="shared" si="8"/>
        <v>1325680</v>
      </c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85">
        <v>0</v>
      </c>
      <c r="M44" s="231">
        <v>0</v>
      </c>
      <c r="N44" s="231">
        <v>840000</v>
      </c>
      <c r="O44" s="231">
        <v>360000</v>
      </c>
      <c r="P44" s="231">
        <v>0</v>
      </c>
      <c r="Q44" s="231">
        <v>0</v>
      </c>
      <c r="R44" s="231">
        <v>0</v>
      </c>
      <c r="S44" s="231">
        <v>0</v>
      </c>
      <c r="T44" s="231">
        <v>0</v>
      </c>
      <c r="U44" s="231">
        <v>100000</v>
      </c>
      <c r="V44" s="231">
        <f t="shared" si="9"/>
        <v>25680.000000000004</v>
      </c>
      <c r="W44" s="231">
        <v>0</v>
      </c>
      <c r="X44" s="231">
        <v>0</v>
      </c>
      <c r="Y44" s="231">
        <v>0</v>
      </c>
    </row>
    <row r="45" spans="1:26" ht="33" customHeight="1" x14ac:dyDescent="0.25">
      <c r="A45" s="289">
        <f t="shared" si="5"/>
        <v>8</v>
      </c>
      <c r="B45" s="190" t="s">
        <v>67</v>
      </c>
      <c r="C45" s="190" t="s">
        <v>552</v>
      </c>
      <c r="D45" s="189" t="s">
        <v>267</v>
      </c>
      <c r="E45" s="231">
        <f t="shared" si="8"/>
        <v>1582100</v>
      </c>
      <c r="F45" s="231">
        <v>0</v>
      </c>
      <c r="G45" s="231">
        <v>0</v>
      </c>
      <c r="H45" s="231">
        <v>0</v>
      </c>
      <c r="I45" s="231">
        <v>0</v>
      </c>
      <c r="J45" s="231">
        <v>0</v>
      </c>
      <c r="K45" s="231">
        <v>0</v>
      </c>
      <c r="L45" s="285">
        <v>0</v>
      </c>
      <c r="M45" s="231">
        <v>0</v>
      </c>
      <c r="N45" s="231">
        <v>1500000</v>
      </c>
      <c r="O45" s="231">
        <v>0</v>
      </c>
      <c r="P45" s="231">
        <v>0</v>
      </c>
      <c r="Q45" s="231">
        <v>0</v>
      </c>
      <c r="R45" s="231">
        <v>0</v>
      </c>
      <c r="S45" s="231">
        <v>0</v>
      </c>
      <c r="T45" s="231">
        <v>0</v>
      </c>
      <c r="U45" s="231">
        <v>50000</v>
      </c>
      <c r="V45" s="231">
        <f t="shared" si="9"/>
        <v>32100.000000000004</v>
      </c>
      <c r="W45" s="231">
        <v>0</v>
      </c>
      <c r="X45" s="231">
        <v>0</v>
      </c>
      <c r="Y45" s="231">
        <v>0</v>
      </c>
    </row>
    <row r="46" spans="1:26" s="290" customFormat="1" ht="33" customHeight="1" x14ac:dyDescent="0.25">
      <c r="A46" s="289">
        <f t="shared" si="5"/>
        <v>9</v>
      </c>
      <c r="B46" s="190" t="s">
        <v>67</v>
      </c>
      <c r="C46" s="190" t="s">
        <v>553</v>
      </c>
      <c r="D46" s="189" t="s">
        <v>267</v>
      </c>
      <c r="E46" s="231">
        <f t="shared" si="8"/>
        <v>1582100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85">
        <v>0</v>
      </c>
      <c r="M46" s="231">
        <v>0</v>
      </c>
      <c r="N46" s="231">
        <v>1500000</v>
      </c>
      <c r="O46" s="231">
        <v>0</v>
      </c>
      <c r="P46" s="231">
        <v>0</v>
      </c>
      <c r="Q46" s="231">
        <v>0</v>
      </c>
      <c r="R46" s="231">
        <v>0</v>
      </c>
      <c r="S46" s="231">
        <v>0</v>
      </c>
      <c r="T46" s="231">
        <v>0</v>
      </c>
      <c r="U46" s="231">
        <v>50000</v>
      </c>
      <c r="V46" s="231">
        <f t="shared" si="9"/>
        <v>32100.000000000004</v>
      </c>
      <c r="W46" s="231">
        <v>0</v>
      </c>
      <c r="X46" s="231">
        <v>0</v>
      </c>
      <c r="Y46" s="231">
        <v>0</v>
      </c>
      <c r="Z46" s="279"/>
    </row>
    <row r="47" spans="1:26" s="290" customFormat="1" ht="33" customHeight="1" x14ac:dyDescent="0.25">
      <c r="A47" s="386" t="s">
        <v>76</v>
      </c>
      <c r="B47" s="386"/>
      <c r="C47" s="386"/>
      <c r="D47" s="194" t="s">
        <v>31</v>
      </c>
      <c r="E47" s="283">
        <f t="shared" ref="E47:Y47" si="10">SUM(E48:E51)</f>
        <v>15461782.974749999</v>
      </c>
      <c r="F47" s="283">
        <f t="shared" si="10"/>
        <v>0</v>
      </c>
      <c r="G47" s="283">
        <f t="shared" si="10"/>
        <v>0</v>
      </c>
      <c r="H47" s="283">
        <f t="shared" si="10"/>
        <v>0</v>
      </c>
      <c r="I47" s="283">
        <f t="shared" si="10"/>
        <v>0</v>
      </c>
      <c r="J47" s="283">
        <f t="shared" si="10"/>
        <v>0</v>
      </c>
      <c r="K47" s="283">
        <f t="shared" si="10"/>
        <v>0</v>
      </c>
      <c r="L47" s="283">
        <f t="shared" si="10"/>
        <v>0</v>
      </c>
      <c r="M47" s="283">
        <f t="shared" si="10"/>
        <v>0</v>
      </c>
      <c r="N47" s="283">
        <f t="shared" si="10"/>
        <v>11262820.25</v>
      </c>
      <c r="O47" s="283">
        <f t="shared" si="10"/>
        <v>0</v>
      </c>
      <c r="P47" s="283">
        <f t="shared" si="10"/>
        <v>1130251</v>
      </c>
      <c r="Q47" s="283">
        <f t="shared" si="10"/>
        <v>0</v>
      </c>
      <c r="R47" s="283">
        <f t="shared" si="10"/>
        <v>0</v>
      </c>
      <c r="S47" s="283">
        <f t="shared" si="10"/>
        <v>2500000</v>
      </c>
      <c r="T47" s="283">
        <f t="shared" si="10"/>
        <v>0</v>
      </c>
      <c r="U47" s="283">
        <f t="shared" si="10"/>
        <v>250000</v>
      </c>
      <c r="V47" s="283">
        <f t="shared" si="10"/>
        <v>318711.72475000005</v>
      </c>
      <c r="W47" s="283">
        <f t="shared" si="10"/>
        <v>0</v>
      </c>
      <c r="X47" s="283">
        <f t="shared" si="10"/>
        <v>0</v>
      </c>
      <c r="Y47" s="283">
        <f t="shared" si="10"/>
        <v>0</v>
      </c>
      <c r="Z47" s="279"/>
    </row>
    <row r="48" spans="1:26" s="290" customFormat="1" ht="33" customHeight="1" x14ac:dyDescent="0.25">
      <c r="A48" s="230">
        <v>1</v>
      </c>
      <c r="B48" s="190" t="s">
        <v>77</v>
      </c>
      <c r="C48" s="205" t="s">
        <v>554</v>
      </c>
      <c r="D48" s="189" t="s">
        <v>267</v>
      </c>
      <c r="E48" s="231">
        <f t="shared" ref="E48:E51" si="11">F48+G48+H48+I48+J48+K48+M48+N48+O48+P48+Q48+R48+S48+T48+U48+V48+W48+X48+Y48</f>
        <v>2603500</v>
      </c>
      <c r="F48" s="206">
        <v>0</v>
      </c>
      <c r="G48" s="206">
        <v>0</v>
      </c>
      <c r="H48" s="206">
        <v>0</v>
      </c>
      <c r="I48" s="206">
        <v>0</v>
      </c>
      <c r="J48" s="206">
        <v>0</v>
      </c>
      <c r="K48" s="206">
        <v>0</v>
      </c>
      <c r="L48" s="287">
        <v>0</v>
      </c>
      <c r="M48" s="206">
        <v>0</v>
      </c>
      <c r="N48" s="206">
        <v>0</v>
      </c>
      <c r="O48" s="206">
        <v>0</v>
      </c>
      <c r="P48" s="206">
        <v>0</v>
      </c>
      <c r="Q48" s="206">
        <v>0</v>
      </c>
      <c r="R48" s="206">
        <v>0</v>
      </c>
      <c r="S48" s="206">
        <v>2500000</v>
      </c>
      <c r="T48" s="206">
        <v>0</v>
      </c>
      <c r="U48" s="206">
        <v>50000</v>
      </c>
      <c r="V48" s="231">
        <f t="shared" ref="V48:V51" si="12">(F48+G48+H48+I48+J48+K48+M48+N48+O48+P48+Q48+R48+S48+T48+W48+X48+Y48)*2.14%</f>
        <v>53500.000000000007</v>
      </c>
      <c r="W48" s="206">
        <v>0</v>
      </c>
      <c r="X48" s="206">
        <v>0</v>
      </c>
      <c r="Y48" s="206">
        <v>0</v>
      </c>
      <c r="Z48" s="279"/>
    </row>
    <row r="49" spans="1:26" s="290" customFormat="1" ht="33" customHeight="1" x14ac:dyDescent="0.25">
      <c r="A49" s="230">
        <f t="shared" si="5"/>
        <v>2</v>
      </c>
      <c r="B49" s="190" t="s">
        <v>77</v>
      </c>
      <c r="C49" s="205" t="s">
        <v>555</v>
      </c>
      <c r="D49" s="189" t="s">
        <v>267</v>
      </c>
      <c r="E49" s="231">
        <f t="shared" si="11"/>
        <v>3798925.1106000002</v>
      </c>
      <c r="F49" s="206">
        <v>0</v>
      </c>
      <c r="G49" s="206">
        <v>0</v>
      </c>
      <c r="H49" s="206">
        <v>0</v>
      </c>
      <c r="I49" s="206">
        <v>0</v>
      </c>
      <c r="J49" s="206">
        <v>0</v>
      </c>
      <c r="K49" s="206">
        <v>0</v>
      </c>
      <c r="L49" s="287">
        <v>0</v>
      </c>
      <c r="M49" s="206">
        <v>0</v>
      </c>
      <c r="N49" s="206">
        <v>3670379</v>
      </c>
      <c r="O49" s="206">
        <v>0</v>
      </c>
      <c r="P49" s="206">
        <v>0</v>
      </c>
      <c r="Q49" s="206">
        <v>0</v>
      </c>
      <c r="R49" s="206">
        <v>0</v>
      </c>
      <c r="S49" s="206">
        <v>0</v>
      </c>
      <c r="T49" s="206">
        <v>0</v>
      </c>
      <c r="U49" s="206">
        <v>50000</v>
      </c>
      <c r="V49" s="231">
        <f t="shared" si="12"/>
        <v>78546.110600000015</v>
      </c>
      <c r="W49" s="206">
        <v>0</v>
      </c>
      <c r="X49" s="206">
        <v>0</v>
      </c>
      <c r="Y49" s="206">
        <v>0</v>
      </c>
      <c r="Z49" s="279"/>
    </row>
    <row r="50" spans="1:26" s="290" customFormat="1" ht="33" customHeight="1" x14ac:dyDescent="0.25">
      <c r="A50" s="230">
        <f t="shared" si="5"/>
        <v>3</v>
      </c>
      <c r="B50" s="190" t="s">
        <v>77</v>
      </c>
      <c r="C50" s="205" t="s">
        <v>556</v>
      </c>
      <c r="D50" s="189" t="s">
        <v>267</v>
      </c>
      <c r="E50" s="231">
        <f t="shared" si="11"/>
        <v>3093836.3481999999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0</v>
      </c>
      <c r="L50" s="287">
        <v>0</v>
      </c>
      <c r="M50" s="206">
        <v>0</v>
      </c>
      <c r="N50" s="206">
        <v>2980063</v>
      </c>
      <c r="O50" s="206">
        <v>0</v>
      </c>
      <c r="P50" s="206">
        <v>0</v>
      </c>
      <c r="Q50" s="206">
        <v>0</v>
      </c>
      <c r="R50" s="206">
        <v>0</v>
      </c>
      <c r="S50" s="206">
        <v>0</v>
      </c>
      <c r="T50" s="206">
        <v>0</v>
      </c>
      <c r="U50" s="206">
        <v>50000</v>
      </c>
      <c r="V50" s="231">
        <f t="shared" si="12"/>
        <v>63773.348200000008</v>
      </c>
      <c r="W50" s="206">
        <v>0</v>
      </c>
      <c r="X50" s="206">
        <v>0</v>
      </c>
      <c r="Y50" s="206">
        <v>0</v>
      </c>
      <c r="Z50" s="279"/>
    </row>
    <row r="51" spans="1:26" s="290" customFormat="1" ht="33" customHeight="1" x14ac:dyDescent="0.25">
      <c r="A51" s="230">
        <f t="shared" si="5"/>
        <v>4</v>
      </c>
      <c r="B51" s="190" t="s">
        <v>77</v>
      </c>
      <c r="C51" s="24" t="s">
        <v>557</v>
      </c>
      <c r="D51" s="189" t="s">
        <v>267</v>
      </c>
      <c r="E51" s="231">
        <f t="shared" si="11"/>
        <v>5965521.5159499999</v>
      </c>
      <c r="F51" s="206">
        <v>0</v>
      </c>
      <c r="G51" s="206">
        <v>0</v>
      </c>
      <c r="H51" s="206">
        <v>0</v>
      </c>
      <c r="I51" s="206">
        <v>0</v>
      </c>
      <c r="J51" s="206">
        <v>0</v>
      </c>
      <c r="K51" s="206">
        <v>0</v>
      </c>
      <c r="L51" s="287">
        <v>0</v>
      </c>
      <c r="M51" s="206">
        <v>0</v>
      </c>
      <c r="N51" s="25">
        <v>4612378.25</v>
      </c>
      <c r="O51" s="206">
        <v>0</v>
      </c>
      <c r="P51" s="25">
        <v>1130251</v>
      </c>
      <c r="Q51" s="206">
        <v>0</v>
      </c>
      <c r="R51" s="206">
        <v>0</v>
      </c>
      <c r="S51" s="206">
        <v>0</v>
      </c>
      <c r="T51" s="206">
        <v>0</v>
      </c>
      <c r="U51" s="206">
        <v>100000</v>
      </c>
      <c r="V51" s="231">
        <f t="shared" si="12"/>
        <v>122892.26595000002</v>
      </c>
      <c r="W51" s="206">
        <v>0</v>
      </c>
      <c r="X51" s="206">
        <v>0</v>
      </c>
      <c r="Y51" s="206">
        <v>0</v>
      </c>
      <c r="Z51" s="279"/>
    </row>
    <row r="52" spans="1:26" s="193" customFormat="1" ht="33" customHeight="1" x14ac:dyDescent="0.25">
      <c r="A52" s="386" t="s">
        <v>84</v>
      </c>
      <c r="B52" s="386"/>
      <c r="C52" s="386"/>
      <c r="D52" s="194" t="s">
        <v>31</v>
      </c>
      <c r="E52" s="283">
        <f t="shared" ref="E52:Y52" si="13">SUM(E53:E54)</f>
        <v>4445900.9811500004</v>
      </c>
      <c r="F52" s="283">
        <f t="shared" si="13"/>
        <v>0</v>
      </c>
      <c r="G52" s="283">
        <f t="shared" si="13"/>
        <v>0</v>
      </c>
      <c r="H52" s="283">
        <f t="shared" si="13"/>
        <v>0</v>
      </c>
      <c r="I52" s="283">
        <f t="shared" si="13"/>
        <v>0</v>
      </c>
      <c r="J52" s="283">
        <f t="shared" si="13"/>
        <v>0</v>
      </c>
      <c r="K52" s="283">
        <f t="shared" si="13"/>
        <v>0</v>
      </c>
      <c r="L52" s="283">
        <f t="shared" si="13"/>
        <v>0</v>
      </c>
      <c r="M52" s="283">
        <f t="shared" si="13"/>
        <v>0</v>
      </c>
      <c r="N52" s="283">
        <f t="shared" si="13"/>
        <v>4254847.25</v>
      </c>
      <c r="O52" s="283">
        <f t="shared" si="13"/>
        <v>0</v>
      </c>
      <c r="P52" s="283">
        <f t="shared" si="13"/>
        <v>0</v>
      </c>
      <c r="Q52" s="283">
        <f t="shared" si="13"/>
        <v>0</v>
      </c>
      <c r="R52" s="283">
        <f t="shared" si="13"/>
        <v>0</v>
      </c>
      <c r="S52" s="283">
        <f t="shared" si="13"/>
        <v>0</v>
      </c>
      <c r="T52" s="283">
        <f t="shared" si="13"/>
        <v>0</v>
      </c>
      <c r="U52" s="283">
        <f t="shared" si="13"/>
        <v>100000</v>
      </c>
      <c r="V52" s="283">
        <f t="shared" si="13"/>
        <v>91053.731150000007</v>
      </c>
      <c r="W52" s="283">
        <f t="shared" si="13"/>
        <v>0</v>
      </c>
      <c r="X52" s="283">
        <f t="shared" si="13"/>
        <v>0</v>
      </c>
      <c r="Y52" s="283">
        <f t="shared" si="13"/>
        <v>0</v>
      </c>
    </row>
    <row r="53" spans="1:26" ht="33" customHeight="1" x14ac:dyDescent="0.25">
      <c r="A53" s="190">
        <v>1</v>
      </c>
      <c r="B53" s="221" t="s">
        <v>85</v>
      </c>
      <c r="C53" s="222" t="s">
        <v>558</v>
      </c>
      <c r="D53" s="189" t="s">
        <v>267</v>
      </c>
      <c r="E53" s="231">
        <f t="shared" ref="E53:E54" si="14">F53+G53+H53+I53+J53+K53+M53+N53+O53+P53+Q53+R53+S53+T53+U53+V53+W53+X53+Y53</f>
        <v>2159694.8055500002</v>
      </c>
      <c r="F53" s="223">
        <v>0</v>
      </c>
      <c r="G53" s="223">
        <v>0</v>
      </c>
      <c r="H53" s="223">
        <v>0</v>
      </c>
      <c r="I53" s="223">
        <v>0</v>
      </c>
      <c r="J53" s="223">
        <v>0</v>
      </c>
      <c r="K53" s="223">
        <v>0</v>
      </c>
      <c r="L53" s="291">
        <v>0</v>
      </c>
      <c r="M53" s="223">
        <v>0</v>
      </c>
      <c r="N53" s="225">
        <v>2065493.25</v>
      </c>
      <c r="O53" s="225">
        <v>0</v>
      </c>
      <c r="P53" s="235">
        <v>0</v>
      </c>
      <c r="Q53" s="235">
        <v>0</v>
      </c>
      <c r="R53" s="235">
        <v>0</v>
      </c>
      <c r="S53" s="235">
        <v>0</v>
      </c>
      <c r="T53" s="235">
        <v>0</v>
      </c>
      <c r="U53" s="223">
        <v>50000</v>
      </c>
      <c r="V53" s="231">
        <f t="shared" ref="V53:V54" si="15">(F53+G53+H53+I53+J53+K53+M53+N53+O53+P53+Q53+R53+S53+T53+W53+X53+Y53)*2.14%</f>
        <v>44201.555550000005</v>
      </c>
      <c r="W53" s="201">
        <v>0</v>
      </c>
      <c r="X53" s="201">
        <v>0</v>
      </c>
      <c r="Y53" s="201">
        <v>0</v>
      </c>
    </row>
    <row r="54" spans="1:26" ht="33" customHeight="1" x14ac:dyDescent="0.25">
      <c r="A54" s="190">
        <f t="shared" si="5"/>
        <v>2</v>
      </c>
      <c r="B54" s="221" t="s">
        <v>85</v>
      </c>
      <c r="C54" s="222" t="s">
        <v>559</v>
      </c>
      <c r="D54" s="189" t="s">
        <v>267</v>
      </c>
      <c r="E54" s="231">
        <f t="shared" si="14"/>
        <v>2286206.1756000002</v>
      </c>
      <c r="F54" s="223">
        <v>0</v>
      </c>
      <c r="G54" s="223">
        <v>0</v>
      </c>
      <c r="H54" s="223">
        <v>0</v>
      </c>
      <c r="I54" s="223">
        <v>0</v>
      </c>
      <c r="J54" s="223">
        <v>0</v>
      </c>
      <c r="K54" s="223">
        <v>0</v>
      </c>
      <c r="L54" s="291">
        <v>0</v>
      </c>
      <c r="M54" s="223">
        <v>0</v>
      </c>
      <c r="N54" s="225">
        <v>2189354</v>
      </c>
      <c r="O54" s="225">
        <v>0</v>
      </c>
      <c r="P54" s="235">
        <v>0</v>
      </c>
      <c r="Q54" s="235">
        <v>0</v>
      </c>
      <c r="R54" s="235">
        <v>0</v>
      </c>
      <c r="S54" s="235">
        <v>0</v>
      </c>
      <c r="T54" s="235">
        <v>0</v>
      </c>
      <c r="U54" s="225">
        <v>50000</v>
      </c>
      <c r="V54" s="231">
        <f t="shared" si="15"/>
        <v>46852.175600000002</v>
      </c>
      <c r="W54" s="201">
        <v>0</v>
      </c>
      <c r="X54" s="201">
        <v>0</v>
      </c>
      <c r="Y54" s="201">
        <v>0</v>
      </c>
    </row>
    <row r="55" spans="1:26" s="290" customFormat="1" ht="33" customHeight="1" x14ac:dyDescent="0.25">
      <c r="A55" s="394" t="s">
        <v>560</v>
      </c>
      <c r="B55" s="394"/>
      <c r="C55" s="394"/>
      <c r="D55" s="194" t="s">
        <v>31</v>
      </c>
      <c r="E55" s="292">
        <f t="shared" ref="E55:Y55" si="16">SUM(E56)</f>
        <v>1892197.04</v>
      </c>
      <c r="F55" s="292">
        <f t="shared" si="16"/>
        <v>0</v>
      </c>
      <c r="G55" s="292">
        <f t="shared" si="16"/>
        <v>0</v>
      </c>
      <c r="H55" s="292">
        <f t="shared" si="16"/>
        <v>0</v>
      </c>
      <c r="I55" s="292">
        <f t="shared" si="16"/>
        <v>0</v>
      </c>
      <c r="J55" s="292">
        <f t="shared" si="16"/>
        <v>0</v>
      </c>
      <c r="K55" s="292">
        <f t="shared" si="16"/>
        <v>0</v>
      </c>
      <c r="L55" s="292">
        <f t="shared" si="16"/>
        <v>0</v>
      </c>
      <c r="M55" s="292">
        <f t="shared" si="16"/>
        <v>0</v>
      </c>
      <c r="N55" s="292">
        <f t="shared" si="16"/>
        <v>1803600</v>
      </c>
      <c r="O55" s="292">
        <f t="shared" si="16"/>
        <v>0</v>
      </c>
      <c r="P55" s="292">
        <f t="shared" si="16"/>
        <v>0</v>
      </c>
      <c r="Q55" s="292">
        <f t="shared" si="16"/>
        <v>0</v>
      </c>
      <c r="R55" s="292">
        <f t="shared" si="16"/>
        <v>0</v>
      </c>
      <c r="S55" s="292">
        <f t="shared" si="16"/>
        <v>0</v>
      </c>
      <c r="T55" s="292">
        <f t="shared" si="16"/>
        <v>0</v>
      </c>
      <c r="U55" s="292">
        <f t="shared" si="16"/>
        <v>50000</v>
      </c>
      <c r="V55" s="292">
        <f t="shared" si="16"/>
        <v>38597.040000000001</v>
      </c>
      <c r="W55" s="292">
        <f t="shared" si="16"/>
        <v>0</v>
      </c>
      <c r="X55" s="292">
        <f t="shared" si="16"/>
        <v>0</v>
      </c>
      <c r="Y55" s="292">
        <f t="shared" si="16"/>
        <v>0</v>
      </c>
      <c r="Z55" s="293"/>
    </row>
    <row r="56" spans="1:26" s="193" customFormat="1" ht="33" customHeight="1" x14ac:dyDescent="0.25">
      <c r="A56" s="189">
        <v>1</v>
      </c>
      <c r="B56" s="190" t="s">
        <v>561</v>
      </c>
      <c r="C56" s="190" t="s">
        <v>562</v>
      </c>
      <c r="D56" s="189" t="s">
        <v>267</v>
      </c>
      <c r="E56" s="231">
        <f>F56+G56+H56+I56+J56+K56+M56+N56+O56+P56+Q56+R56+S56+T56+U56+V56+W56+X56+Y56</f>
        <v>1892197.04</v>
      </c>
      <c r="F56" s="206">
        <v>0</v>
      </c>
      <c r="G56" s="206">
        <v>0</v>
      </c>
      <c r="H56" s="206">
        <v>0</v>
      </c>
      <c r="I56" s="206">
        <v>0</v>
      </c>
      <c r="J56" s="206">
        <v>0</v>
      </c>
      <c r="K56" s="231">
        <v>0</v>
      </c>
      <c r="L56" s="287">
        <v>0</v>
      </c>
      <c r="M56" s="206">
        <v>0</v>
      </c>
      <c r="N56" s="294">
        <v>1803600</v>
      </c>
      <c r="O56" s="206">
        <v>0</v>
      </c>
      <c r="P56" s="206">
        <v>0</v>
      </c>
      <c r="Q56" s="206">
        <v>0</v>
      </c>
      <c r="R56" s="206">
        <v>0</v>
      </c>
      <c r="S56" s="206">
        <v>0</v>
      </c>
      <c r="T56" s="206">
        <v>0</v>
      </c>
      <c r="U56" s="206">
        <v>50000</v>
      </c>
      <c r="V56" s="231">
        <f>(F56+G56+H56+I56+J56+K56+M56+N56+O56+P56+Q56+R56+S56+T56+W56+X56+Y56)*2.14%</f>
        <v>38597.040000000001</v>
      </c>
      <c r="W56" s="206">
        <v>0</v>
      </c>
      <c r="X56" s="206">
        <v>0</v>
      </c>
      <c r="Y56" s="206">
        <v>0</v>
      </c>
    </row>
    <row r="57" spans="1:26" s="193" customFormat="1" ht="33" customHeight="1" x14ac:dyDescent="0.25">
      <c r="A57" s="388" t="s">
        <v>563</v>
      </c>
      <c r="B57" s="388"/>
      <c r="C57" s="388"/>
      <c r="D57" s="194" t="s">
        <v>31</v>
      </c>
      <c r="E57" s="292">
        <f t="shared" ref="E57:Y57" si="17">SUM(E58:E60)</f>
        <v>5863343.9358203011</v>
      </c>
      <c r="F57" s="292">
        <f t="shared" si="17"/>
        <v>0</v>
      </c>
      <c r="G57" s="292">
        <f t="shared" si="17"/>
        <v>0</v>
      </c>
      <c r="H57" s="292">
        <f t="shared" si="17"/>
        <v>0</v>
      </c>
      <c r="I57" s="292">
        <f t="shared" si="17"/>
        <v>0</v>
      </c>
      <c r="J57" s="292">
        <f t="shared" si="17"/>
        <v>0</v>
      </c>
      <c r="K57" s="292">
        <f t="shared" si="17"/>
        <v>0</v>
      </c>
      <c r="L57" s="292">
        <f t="shared" si="17"/>
        <v>0</v>
      </c>
      <c r="M57" s="292">
        <f t="shared" si="17"/>
        <v>0</v>
      </c>
      <c r="N57" s="292">
        <f t="shared" si="17"/>
        <v>5593640.0389860002</v>
      </c>
      <c r="O57" s="292">
        <f t="shared" si="17"/>
        <v>0</v>
      </c>
      <c r="P57" s="292">
        <f t="shared" si="17"/>
        <v>0</v>
      </c>
      <c r="Q57" s="292">
        <f t="shared" si="17"/>
        <v>0</v>
      </c>
      <c r="R57" s="292">
        <f t="shared" si="17"/>
        <v>0</v>
      </c>
      <c r="S57" s="292">
        <f t="shared" si="17"/>
        <v>0</v>
      </c>
      <c r="T57" s="292">
        <f t="shared" si="17"/>
        <v>0</v>
      </c>
      <c r="U57" s="292">
        <f t="shared" si="17"/>
        <v>150000</v>
      </c>
      <c r="V57" s="292">
        <f t="shared" si="17"/>
        <v>119703.89683430042</v>
      </c>
      <c r="W57" s="292">
        <f t="shared" si="17"/>
        <v>0</v>
      </c>
      <c r="X57" s="292">
        <f t="shared" si="17"/>
        <v>0</v>
      </c>
      <c r="Y57" s="292">
        <f t="shared" si="17"/>
        <v>0</v>
      </c>
    </row>
    <row r="58" spans="1:26" s="193" customFormat="1" ht="33" customHeight="1" x14ac:dyDescent="0.25">
      <c r="A58" s="190">
        <v>1</v>
      </c>
      <c r="B58" s="189" t="s">
        <v>564</v>
      </c>
      <c r="C58" s="190" t="s">
        <v>671</v>
      </c>
      <c r="D58" s="189" t="s">
        <v>267</v>
      </c>
      <c r="E58" s="231">
        <f t="shared" ref="E58:E60" si="18">F58+G58+H58+I58+J58+K58+M58+N58+O58+P58+Q58+R58+S58+T58+U58+V58+W58+X58+Y58</f>
        <v>2333484.0277932463</v>
      </c>
      <c r="F58" s="206">
        <v>0</v>
      </c>
      <c r="G58" s="206">
        <v>0</v>
      </c>
      <c r="H58" s="206">
        <v>0</v>
      </c>
      <c r="I58" s="206">
        <v>0</v>
      </c>
      <c r="J58" s="206">
        <v>0</v>
      </c>
      <c r="K58" s="235">
        <v>0</v>
      </c>
      <c r="L58" s="295">
        <v>0</v>
      </c>
      <c r="M58" s="206">
        <v>0</v>
      </c>
      <c r="N58" s="206">
        <v>2235641.3038900001</v>
      </c>
      <c r="O58" s="235">
        <v>0</v>
      </c>
      <c r="P58" s="206">
        <v>0</v>
      </c>
      <c r="Q58" s="206">
        <v>0</v>
      </c>
      <c r="R58" s="206">
        <v>0</v>
      </c>
      <c r="S58" s="206">
        <v>0</v>
      </c>
      <c r="T58" s="206">
        <v>0</v>
      </c>
      <c r="U58" s="206">
        <v>50000</v>
      </c>
      <c r="V58" s="231">
        <f t="shared" ref="V58:V60" si="19">(F58+G58+H58+I58+J58+K58+M58+N58+O58+P58+Q58+R58+S58+T58+W58+X58+Y58)*2.14%</f>
        <v>47842.723903246006</v>
      </c>
      <c r="W58" s="235">
        <v>0</v>
      </c>
      <c r="X58" s="235">
        <v>0</v>
      </c>
      <c r="Y58" s="235">
        <v>0</v>
      </c>
    </row>
    <row r="59" spans="1:26" s="193" customFormat="1" ht="33" customHeight="1" x14ac:dyDescent="0.25">
      <c r="A59" s="190">
        <f t="shared" si="5"/>
        <v>2</v>
      </c>
      <c r="B59" s="189" t="s">
        <v>564</v>
      </c>
      <c r="C59" s="189" t="s">
        <v>672</v>
      </c>
      <c r="D59" s="189" t="s">
        <v>267</v>
      </c>
      <c r="E59" s="231">
        <f t="shared" si="18"/>
        <v>1584980.8693532019</v>
      </c>
      <c r="F59" s="206">
        <v>0</v>
      </c>
      <c r="G59" s="206">
        <v>0</v>
      </c>
      <c r="H59" s="206">
        <v>0</v>
      </c>
      <c r="I59" s="206">
        <v>0</v>
      </c>
      <c r="J59" s="206">
        <v>0</v>
      </c>
      <c r="K59" s="235">
        <v>0</v>
      </c>
      <c r="L59" s="295">
        <v>0</v>
      </c>
      <c r="M59" s="206">
        <v>0</v>
      </c>
      <c r="N59" s="206">
        <v>1502820.51043</v>
      </c>
      <c r="O59" s="235">
        <v>0</v>
      </c>
      <c r="P59" s="206">
        <v>0</v>
      </c>
      <c r="Q59" s="206">
        <v>0</v>
      </c>
      <c r="R59" s="206">
        <v>0</v>
      </c>
      <c r="S59" s="206">
        <v>0</v>
      </c>
      <c r="T59" s="206">
        <v>0</v>
      </c>
      <c r="U59" s="206">
        <v>50000</v>
      </c>
      <c r="V59" s="231">
        <f t="shared" si="19"/>
        <v>32160.358923202006</v>
      </c>
      <c r="W59" s="235">
        <v>0</v>
      </c>
      <c r="X59" s="235">
        <v>0</v>
      </c>
      <c r="Y59" s="235">
        <v>0</v>
      </c>
    </row>
    <row r="60" spans="1:26" ht="33" customHeight="1" x14ac:dyDescent="0.25">
      <c r="A60" s="190">
        <f t="shared" si="5"/>
        <v>3</v>
      </c>
      <c r="B60" s="189" t="s">
        <v>564</v>
      </c>
      <c r="C60" s="189" t="s">
        <v>567</v>
      </c>
      <c r="D60" s="189" t="s">
        <v>267</v>
      </c>
      <c r="E60" s="231">
        <f t="shared" si="18"/>
        <v>1944879.0386738526</v>
      </c>
      <c r="F60" s="206">
        <v>0</v>
      </c>
      <c r="G60" s="206">
        <v>0</v>
      </c>
      <c r="H60" s="206">
        <v>0</v>
      </c>
      <c r="I60" s="206">
        <v>0</v>
      </c>
      <c r="J60" s="206">
        <v>0</v>
      </c>
      <c r="K60" s="235">
        <v>0</v>
      </c>
      <c r="L60" s="295">
        <v>0</v>
      </c>
      <c r="M60" s="206">
        <v>0</v>
      </c>
      <c r="N60" s="206">
        <v>1855178.2246660001</v>
      </c>
      <c r="O60" s="235">
        <v>0</v>
      </c>
      <c r="P60" s="206">
        <v>0</v>
      </c>
      <c r="Q60" s="206">
        <v>0</v>
      </c>
      <c r="R60" s="206">
        <v>0</v>
      </c>
      <c r="S60" s="206">
        <v>0</v>
      </c>
      <c r="T60" s="206">
        <v>0</v>
      </c>
      <c r="U60" s="206">
        <v>50000</v>
      </c>
      <c r="V60" s="231">
        <f t="shared" si="19"/>
        <v>39700.814007852408</v>
      </c>
      <c r="W60" s="235">
        <v>0</v>
      </c>
      <c r="X60" s="235">
        <v>0</v>
      </c>
      <c r="Y60" s="235">
        <v>0</v>
      </c>
    </row>
    <row r="61" spans="1:26" s="193" customFormat="1" ht="33" customHeight="1" x14ac:dyDescent="0.25">
      <c r="A61" s="388" t="s">
        <v>87</v>
      </c>
      <c r="B61" s="388"/>
      <c r="C61" s="388"/>
      <c r="D61" s="194" t="s">
        <v>31</v>
      </c>
      <c r="E61" s="292">
        <f t="shared" ref="E61:Y61" si="20">SUM(E62:E63)</f>
        <v>4923937.9880400002</v>
      </c>
      <c r="F61" s="292">
        <f t="shared" si="20"/>
        <v>0</v>
      </c>
      <c r="G61" s="292">
        <f t="shared" si="20"/>
        <v>0</v>
      </c>
      <c r="H61" s="292">
        <f t="shared" si="20"/>
        <v>0</v>
      </c>
      <c r="I61" s="292">
        <f t="shared" si="20"/>
        <v>0</v>
      </c>
      <c r="J61" s="292">
        <f t="shared" si="20"/>
        <v>0</v>
      </c>
      <c r="K61" s="292">
        <f t="shared" si="20"/>
        <v>0</v>
      </c>
      <c r="L61" s="292">
        <f t="shared" si="20"/>
        <v>0</v>
      </c>
      <c r="M61" s="292">
        <f t="shared" si="20"/>
        <v>0</v>
      </c>
      <c r="N61" s="292">
        <f t="shared" si="20"/>
        <v>4722868.5999999996</v>
      </c>
      <c r="O61" s="292">
        <f t="shared" si="20"/>
        <v>0</v>
      </c>
      <c r="P61" s="292">
        <f t="shared" si="20"/>
        <v>0</v>
      </c>
      <c r="Q61" s="292">
        <f t="shared" si="20"/>
        <v>0</v>
      </c>
      <c r="R61" s="292">
        <f t="shared" si="20"/>
        <v>0</v>
      </c>
      <c r="S61" s="292">
        <f t="shared" si="20"/>
        <v>0</v>
      </c>
      <c r="T61" s="292">
        <f t="shared" si="20"/>
        <v>0</v>
      </c>
      <c r="U61" s="292">
        <f t="shared" si="20"/>
        <v>100000</v>
      </c>
      <c r="V61" s="292">
        <f t="shared" si="20"/>
        <v>101069.38804000002</v>
      </c>
      <c r="W61" s="292">
        <f t="shared" si="20"/>
        <v>0</v>
      </c>
      <c r="X61" s="292">
        <f t="shared" si="20"/>
        <v>0</v>
      </c>
      <c r="Y61" s="292">
        <f t="shared" si="20"/>
        <v>0</v>
      </c>
    </row>
    <row r="62" spans="1:26" s="193" customFormat="1" ht="33" customHeight="1" x14ac:dyDescent="0.25">
      <c r="A62" s="190">
        <v>1</v>
      </c>
      <c r="B62" s="190" t="s">
        <v>88</v>
      </c>
      <c r="C62" s="190" t="s">
        <v>569</v>
      </c>
      <c r="D62" s="189" t="s">
        <v>267</v>
      </c>
      <c r="E62" s="231">
        <f t="shared" ref="E62:E63" si="21">F62+G62+H62+I62+J62+K62+M62+N62+O62+P62+Q62+R62+S62+T62+U62+V62+W62+X62+Y62</f>
        <v>2250351.9714000002</v>
      </c>
      <c r="F62" s="235">
        <v>0</v>
      </c>
      <c r="G62" s="235">
        <v>0</v>
      </c>
      <c r="H62" s="235">
        <v>0</v>
      </c>
      <c r="I62" s="235">
        <v>0</v>
      </c>
      <c r="J62" s="235">
        <v>0</v>
      </c>
      <c r="K62" s="235">
        <v>0</v>
      </c>
      <c r="L62" s="295">
        <v>0</v>
      </c>
      <c r="M62" s="235">
        <v>0</v>
      </c>
      <c r="N62" s="235">
        <v>2154251</v>
      </c>
      <c r="O62" s="235">
        <v>0</v>
      </c>
      <c r="P62" s="235">
        <v>0</v>
      </c>
      <c r="Q62" s="235">
        <v>0</v>
      </c>
      <c r="R62" s="235">
        <v>0</v>
      </c>
      <c r="S62" s="235">
        <v>0</v>
      </c>
      <c r="T62" s="235">
        <v>0</v>
      </c>
      <c r="U62" s="235">
        <v>50000</v>
      </c>
      <c r="V62" s="231">
        <f t="shared" ref="V62:V63" si="22">(F62+G62+H62+I62+J62+K62+M62+N62+O62+P62+Q62+R62+S62+T62+W62+X62+Y62)*2.14%</f>
        <v>46100.971400000002</v>
      </c>
      <c r="W62" s="201">
        <v>0</v>
      </c>
      <c r="X62" s="201">
        <v>0</v>
      </c>
      <c r="Y62" s="201">
        <v>0</v>
      </c>
    </row>
    <row r="63" spans="1:26" s="193" customFormat="1" ht="33" customHeight="1" x14ac:dyDescent="0.25">
      <c r="A63" s="190">
        <v>2</v>
      </c>
      <c r="B63" s="24" t="s">
        <v>88</v>
      </c>
      <c r="C63" s="24" t="s">
        <v>571</v>
      </c>
      <c r="D63" s="189" t="s">
        <v>267</v>
      </c>
      <c r="E63" s="231">
        <f t="shared" si="21"/>
        <v>2673586.01664</v>
      </c>
      <c r="F63" s="235">
        <v>0</v>
      </c>
      <c r="G63" s="235">
        <v>0</v>
      </c>
      <c r="H63" s="235">
        <v>0</v>
      </c>
      <c r="I63" s="235">
        <v>0</v>
      </c>
      <c r="J63" s="235">
        <v>0</v>
      </c>
      <c r="K63" s="235">
        <v>0</v>
      </c>
      <c r="L63" s="295">
        <v>0</v>
      </c>
      <c r="M63" s="235">
        <v>0</v>
      </c>
      <c r="N63" s="25">
        <f>320*8026.93</f>
        <v>2568617.6</v>
      </c>
      <c r="O63" s="235">
        <v>0</v>
      </c>
      <c r="P63" s="235">
        <v>0</v>
      </c>
      <c r="Q63" s="235">
        <v>0</v>
      </c>
      <c r="R63" s="235">
        <v>0</v>
      </c>
      <c r="S63" s="235">
        <v>0</v>
      </c>
      <c r="T63" s="235">
        <v>0</v>
      </c>
      <c r="U63" s="235">
        <v>50000</v>
      </c>
      <c r="V63" s="231">
        <f t="shared" si="22"/>
        <v>54968.41664000001</v>
      </c>
      <c r="W63" s="201">
        <v>0</v>
      </c>
      <c r="X63" s="201">
        <v>0</v>
      </c>
      <c r="Y63" s="201">
        <v>0</v>
      </c>
    </row>
    <row r="64" spans="1:26" s="193" customFormat="1" ht="33" customHeight="1" x14ac:dyDescent="0.25">
      <c r="A64" s="388" t="s">
        <v>274</v>
      </c>
      <c r="B64" s="388"/>
      <c r="C64" s="388"/>
      <c r="D64" s="194" t="s">
        <v>31</v>
      </c>
      <c r="E64" s="292">
        <f t="shared" ref="E64:Y64" si="23">SUM(E65:E66)</f>
        <v>6849598.2591960002</v>
      </c>
      <c r="F64" s="292">
        <f t="shared" si="23"/>
        <v>0</v>
      </c>
      <c r="G64" s="292">
        <f t="shared" si="23"/>
        <v>0</v>
      </c>
      <c r="H64" s="292">
        <f t="shared" si="23"/>
        <v>0</v>
      </c>
      <c r="I64" s="292">
        <f t="shared" si="23"/>
        <v>0</v>
      </c>
      <c r="J64" s="292">
        <f t="shared" si="23"/>
        <v>0</v>
      </c>
      <c r="K64" s="292">
        <f t="shared" si="23"/>
        <v>0</v>
      </c>
      <c r="L64" s="292">
        <f t="shared" si="23"/>
        <v>0</v>
      </c>
      <c r="M64" s="292">
        <f t="shared" si="23"/>
        <v>0</v>
      </c>
      <c r="N64" s="292">
        <f t="shared" si="23"/>
        <v>6608183.1400000006</v>
      </c>
      <c r="O64" s="292">
        <f t="shared" si="23"/>
        <v>0</v>
      </c>
      <c r="P64" s="292">
        <f t="shared" si="23"/>
        <v>0</v>
      </c>
      <c r="Q64" s="292">
        <f t="shared" si="23"/>
        <v>0</v>
      </c>
      <c r="R64" s="292">
        <f t="shared" si="23"/>
        <v>0</v>
      </c>
      <c r="S64" s="292">
        <f t="shared" si="23"/>
        <v>0</v>
      </c>
      <c r="T64" s="292">
        <f t="shared" si="23"/>
        <v>0</v>
      </c>
      <c r="U64" s="292">
        <f t="shared" si="23"/>
        <v>100000</v>
      </c>
      <c r="V64" s="292">
        <f t="shared" si="23"/>
        <v>141415.11919600001</v>
      </c>
      <c r="W64" s="292">
        <f t="shared" si="23"/>
        <v>0</v>
      </c>
      <c r="X64" s="292">
        <f t="shared" si="23"/>
        <v>0</v>
      </c>
      <c r="Y64" s="292">
        <f t="shared" si="23"/>
        <v>0</v>
      </c>
    </row>
    <row r="65" spans="1:26" s="193" customFormat="1" ht="33" customHeight="1" x14ac:dyDescent="0.25">
      <c r="A65" s="190">
        <v>1</v>
      </c>
      <c r="B65" s="189" t="s">
        <v>92</v>
      </c>
      <c r="C65" s="190" t="s">
        <v>572</v>
      </c>
      <c r="D65" s="189" t="s">
        <v>267</v>
      </c>
      <c r="E65" s="231">
        <f t="shared" ref="E65:E66" si="24">F65+G65+H65+I65+J65+K65+M65+N65+O65+P65+Q65+R65+S65+T65+U65+V65+W65+X65+Y65</f>
        <v>3699111.9619400003</v>
      </c>
      <c r="F65" s="235">
        <v>0</v>
      </c>
      <c r="G65" s="235">
        <v>0</v>
      </c>
      <c r="H65" s="235">
        <v>0</v>
      </c>
      <c r="I65" s="45">
        <v>0</v>
      </c>
      <c r="J65" s="45">
        <v>0</v>
      </c>
      <c r="K65" s="45">
        <v>0</v>
      </c>
      <c r="L65" s="295">
        <v>0</v>
      </c>
      <c r="M65" s="45">
        <v>0</v>
      </c>
      <c r="N65" s="235">
        <v>3572657.1</v>
      </c>
      <c r="O65" s="235">
        <v>0</v>
      </c>
      <c r="P65" s="235">
        <v>0</v>
      </c>
      <c r="Q65" s="235">
        <v>0</v>
      </c>
      <c r="R65" s="235">
        <v>0</v>
      </c>
      <c r="S65" s="235">
        <v>0</v>
      </c>
      <c r="T65" s="235">
        <v>0</v>
      </c>
      <c r="U65" s="235">
        <v>50000</v>
      </c>
      <c r="V65" s="231">
        <f t="shared" ref="V65:V66" si="25">(F65+G65+H65+I65+J65+K65+M65+N65+O65+P65+Q65+R65+S65+T65+W65+X65+Y65)*2.14%</f>
        <v>76454.861940000017</v>
      </c>
      <c r="W65" s="235">
        <v>0</v>
      </c>
      <c r="X65" s="235">
        <v>0</v>
      </c>
      <c r="Y65" s="235">
        <v>0</v>
      </c>
    </row>
    <row r="66" spans="1:26" s="193" customFormat="1" ht="33" customHeight="1" x14ac:dyDescent="0.25">
      <c r="A66" s="190">
        <v>2</v>
      </c>
      <c r="B66" s="189" t="s">
        <v>95</v>
      </c>
      <c r="C66" s="190" t="s">
        <v>673</v>
      </c>
      <c r="D66" s="189" t="s">
        <v>267</v>
      </c>
      <c r="E66" s="231">
        <f t="shared" si="24"/>
        <v>3150486.2972559999</v>
      </c>
      <c r="F66" s="235">
        <v>0</v>
      </c>
      <c r="G66" s="235">
        <v>0</v>
      </c>
      <c r="H66" s="235">
        <v>0</v>
      </c>
      <c r="I66" s="45">
        <v>0</v>
      </c>
      <c r="J66" s="45">
        <v>0</v>
      </c>
      <c r="K66" s="45">
        <v>0</v>
      </c>
      <c r="L66" s="295">
        <v>0</v>
      </c>
      <c r="M66" s="45">
        <v>0</v>
      </c>
      <c r="N66" s="235">
        <v>3035526.04</v>
      </c>
      <c r="O66" s="235">
        <v>0</v>
      </c>
      <c r="P66" s="235">
        <v>0</v>
      </c>
      <c r="Q66" s="235">
        <v>0</v>
      </c>
      <c r="R66" s="235">
        <v>0</v>
      </c>
      <c r="S66" s="235">
        <v>0</v>
      </c>
      <c r="T66" s="235">
        <v>0</v>
      </c>
      <c r="U66" s="235">
        <v>50000</v>
      </c>
      <c r="V66" s="231">
        <f t="shared" si="25"/>
        <v>64960.257256000004</v>
      </c>
      <c r="W66" s="235">
        <v>0</v>
      </c>
      <c r="X66" s="235">
        <v>0</v>
      </c>
      <c r="Y66" s="235">
        <v>0</v>
      </c>
    </row>
    <row r="67" spans="1:26" s="193" customFormat="1" ht="33" customHeight="1" x14ac:dyDescent="0.25">
      <c r="A67" s="388" t="s">
        <v>100</v>
      </c>
      <c r="B67" s="388"/>
      <c r="C67" s="388"/>
      <c r="D67" s="194" t="s">
        <v>31</v>
      </c>
      <c r="E67" s="228">
        <f t="shared" ref="E67:Y67" si="26">SUM(E68)</f>
        <v>3307333.6660800003</v>
      </c>
      <c r="F67" s="228">
        <f t="shared" si="26"/>
        <v>0</v>
      </c>
      <c r="G67" s="228">
        <f t="shared" si="26"/>
        <v>0</v>
      </c>
      <c r="H67" s="228">
        <f t="shared" si="26"/>
        <v>0</v>
      </c>
      <c r="I67" s="228">
        <f t="shared" si="26"/>
        <v>0</v>
      </c>
      <c r="J67" s="228">
        <f t="shared" si="26"/>
        <v>0</v>
      </c>
      <c r="K67" s="228">
        <f t="shared" si="26"/>
        <v>0</v>
      </c>
      <c r="L67" s="296">
        <f t="shared" si="26"/>
        <v>0</v>
      </c>
      <c r="M67" s="228">
        <f t="shared" si="26"/>
        <v>0</v>
      </c>
      <c r="N67" s="228">
        <f t="shared" si="26"/>
        <v>3189087.2</v>
      </c>
      <c r="O67" s="228">
        <f t="shared" si="26"/>
        <v>0</v>
      </c>
      <c r="P67" s="228">
        <f t="shared" si="26"/>
        <v>0</v>
      </c>
      <c r="Q67" s="228">
        <f t="shared" si="26"/>
        <v>0</v>
      </c>
      <c r="R67" s="228">
        <f t="shared" si="26"/>
        <v>0</v>
      </c>
      <c r="S67" s="228">
        <f t="shared" si="26"/>
        <v>0</v>
      </c>
      <c r="T67" s="228">
        <f t="shared" si="26"/>
        <v>0</v>
      </c>
      <c r="U67" s="228">
        <f t="shared" si="26"/>
        <v>50000</v>
      </c>
      <c r="V67" s="228">
        <f t="shared" si="26"/>
        <v>68246.466080000013</v>
      </c>
      <c r="W67" s="228">
        <f t="shared" si="26"/>
        <v>0</v>
      </c>
      <c r="X67" s="228">
        <f t="shared" si="26"/>
        <v>0</v>
      </c>
      <c r="Y67" s="228">
        <f t="shared" si="26"/>
        <v>0</v>
      </c>
    </row>
    <row r="68" spans="1:26" s="193" customFormat="1" ht="33" customHeight="1" x14ac:dyDescent="0.25">
      <c r="A68" s="190">
        <v>1</v>
      </c>
      <c r="B68" s="205" t="s">
        <v>575</v>
      </c>
      <c r="C68" s="205" t="s">
        <v>576</v>
      </c>
      <c r="D68" s="189" t="s">
        <v>267</v>
      </c>
      <c r="E68" s="231">
        <f>F68+G68+H68+I68+J68+K68+M68+N68+O68+P68+Q68+R68+S68+T68+U68+V68+W68+X68+Y68</f>
        <v>3307333.6660800003</v>
      </c>
      <c r="F68" s="235">
        <v>0</v>
      </c>
      <c r="G68" s="235">
        <v>0</v>
      </c>
      <c r="H68" s="235">
        <v>0</v>
      </c>
      <c r="I68" s="235">
        <v>0</v>
      </c>
      <c r="J68" s="235">
        <v>0</v>
      </c>
      <c r="K68" s="235">
        <v>0</v>
      </c>
      <c r="L68" s="295">
        <v>0</v>
      </c>
      <c r="M68" s="235">
        <v>0</v>
      </c>
      <c r="N68" s="235">
        <v>3189087.2</v>
      </c>
      <c r="O68" s="235">
        <v>0</v>
      </c>
      <c r="P68" s="235">
        <v>0</v>
      </c>
      <c r="Q68" s="235">
        <v>0</v>
      </c>
      <c r="R68" s="235">
        <v>0</v>
      </c>
      <c r="S68" s="235">
        <v>0</v>
      </c>
      <c r="T68" s="235">
        <v>0</v>
      </c>
      <c r="U68" s="235">
        <v>50000</v>
      </c>
      <c r="V68" s="231">
        <f>(F68+G68+H68+I68+J68+K68+M68+N68+O68+P68+Q68+R68+S68+T68+W68+X68+Y68)*2.14%</f>
        <v>68246.466080000013</v>
      </c>
      <c r="W68" s="235">
        <v>0</v>
      </c>
      <c r="X68" s="235">
        <v>0</v>
      </c>
      <c r="Y68" s="235">
        <v>0</v>
      </c>
    </row>
    <row r="69" spans="1:26" ht="33" customHeight="1" x14ac:dyDescent="0.25">
      <c r="A69" s="388" t="s">
        <v>577</v>
      </c>
      <c r="B69" s="388"/>
      <c r="C69" s="388"/>
      <c r="D69" s="194" t="s">
        <v>31</v>
      </c>
      <c r="E69" s="292">
        <f t="shared" ref="E69:Y69" si="27">SUM(E70)</f>
        <v>1980446</v>
      </c>
      <c r="F69" s="292">
        <f t="shared" si="27"/>
        <v>0</v>
      </c>
      <c r="G69" s="292">
        <f t="shared" si="27"/>
        <v>0</v>
      </c>
      <c r="H69" s="292">
        <f t="shared" si="27"/>
        <v>0</v>
      </c>
      <c r="I69" s="292">
        <f t="shared" si="27"/>
        <v>0</v>
      </c>
      <c r="J69" s="292">
        <f t="shared" si="27"/>
        <v>0</v>
      </c>
      <c r="K69" s="292">
        <f t="shared" si="27"/>
        <v>0</v>
      </c>
      <c r="L69" s="292">
        <f t="shared" si="27"/>
        <v>0</v>
      </c>
      <c r="M69" s="292">
        <f t="shared" si="27"/>
        <v>0</v>
      </c>
      <c r="N69" s="292">
        <f t="shared" si="27"/>
        <v>1890000</v>
      </c>
      <c r="O69" s="292">
        <f t="shared" si="27"/>
        <v>0</v>
      </c>
      <c r="P69" s="292">
        <f t="shared" si="27"/>
        <v>0</v>
      </c>
      <c r="Q69" s="292">
        <f t="shared" si="27"/>
        <v>0</v>
      </c>
      <c r="R69" s="292">
        <f t="shared" si="27"/>
        <v>0</v>
      </c>
      <c r="S69" s="292">
        <f t="shared" si="27"/>
        <v>0</v>
      </c>
      <c r="T69" s="292">
        <f t="shared" si="27"/>
        <v>0</v>
      </c>
      <c r="U69" s="292">
        <f t="shared" si="27"/>
        <v>50000</v>
      </c>
      <c r="V69" s="292">
        <f t="shared" si="27"/>
        <v>40446.000000000007</v>
      </c>
      <c r="W69" s="292">
        <f t="shared" si="27"/>
        <v>0</v>
      </c>
      <c r="X69" s="292">
        <f t="shared" si="27"/>
        <v>0</v>
      </c>
      <c r="Y69" s="292">
        <f t="shared" si="27"/>
        <v>0</v>
      </c>
    </row>
    <row r="70" spans="1:26" s="204" customFormat="1" ht="33" customHeight="1" x14ac:dyDescent="0.25">
      <c r="A70" s="190">
        <v>1</v>
      </c>
      <c r="B70" s="189" t="s">
        <v>578</v>
      </c>
      <c r="C70" s="189" t="s">
        <v>579</v>
      </c>
      <c r="D70" s="189" t="s">
        <v>267</v>
      </c>
      <c r="E70" s="231">
        <f>F70+G70+H70+I70+J70+K70+M70+N70+O70+P70+Q70+R70+S70+T70+U70+V70+W70+X70+Y70</f>
        <v>1980446</v>
      </c>
      <c r="F70" s="231">
        <v>0</v>
      </c>
      <c r="G70" s="231">
        <v>0</v>
      </c>
      <c r="H70" s="231">
        <v>0</v>
      </c>
      <c r="I70" s="231">
        <v>0</v>
      </c>
      <c r="J70" s="231">
        <v>0</v>
      </c>
      <c r="K70" s="231">
        <v>0</v>
      </c>
      <c r="L70" s="285">
        <v>0</v>
      </c>
      <c r="M70" s="231">
        <v>0</v>
      </c>
      <c r="N70" s="206">
        <v>1890000</v>
      </c>
      <c r="O70" s="231">
        <v>0</v>
      </c>
      <c r="P70" s="231">
        <v>0</v>
      </c>
      <c r="Q70" s="231">
        <v>0</v>
      </c>
      <c r="R70" s="231">
        <v>0</v>
      </c>
      <c r="S70" s="231">
        <v>0</v>
      </c>
      <c r="T70" s="231">
        <v>0</v>
      </c>
      <c r="U70" s="231">
        <v>50000</v>
      </c>
      <c r="V70" s="231">
        <f>(F70+G70+H70+I70+J70+K70+M70+N70+O70+P70+Q70+R70+S70+T70+W70+X70+Y70)*2.14%</f>
        <v>40446.000000000007</v>
      </c>
      <c r="W70" s="231">
        <v>0</v>
      </c>
      <c r="X70" s="231">
        <v>0</v>
      </c>
      <c r="Y70" s="235">
        <v>0</v>
      </c>
    </row>
    <row r="71" spans="1:26" s="204" customFormat="1" ht="33" customHeight="1" x14ac:dyDescent="0.25">
      <c r="A71" s="388" t="s">
        <v>580</v>
      </c>
      <c r="B71" s="388"/>
      <c r="C71" s="388"/>
      <c r="D71" s="194" t="s">
        <v>31</v>
      </c>
      <c r="E71" s="292">
        <f t="shared" ref="E71:Y71" si="28">SUM(E72:E73)</f>
        <v>5852647.9675618</v>
      </c>
      <c r="F71" s="292">
        <f t="shared" si="28"/>
        <v>0</v>
      </c>
      <c r="G71" s="292">
        <f t="shared" si="28"/>
        <v>0</v>
      </c>
      <c r="H71" s="292">
        <f t="shared" si="28"/>
        <v>0</v>
      </c>
      <c r="I71" s="292">
        <f t="shared" si="28"/>
        <v>0</v>
      </c>
      <c r="J71" s="292">
        <f t="shared" si="28"/>
        <v>0</v>
      </c>
      <c r="K71" s="292">
        <f t="shared" si="28"/>
        <v>0</v>
      </c>
      <c r="L71" s="292">
        <f t="shared" si="28"/>
        <v>0</v>
      </c>
      <c r="M71" s="292">
        <f t="shared" si="28"/>
        <v>0</v>
      </c>
      <c r="N71" s="292">
        <f t="shared" si="28"/>
        <v>5632120.5869999994</v>
      </c>
      <c r="O71" s="292">
        <f t="shared" si="28"/>
        <v>0</v>
      </c>
      <c r="P71" s="292">
        <f t="shared" si="28"/>
        <v>0</v>
      </c>
      <c r="Q71" s="292">
        <f t="shared" si="28"/>
        <v>0</v>
      </c>
      <c r="R71" s="292">
        <f t="shared" si="28"/>
        <v>0</v>
      </c>
      <c r="S71" s="292">
        <f t="shared" si="28"/>
        <v>0</v>
      </c>
      <c r="T71" s="292">
        <f t="shared" si="28"/>
        <v>0</v>
      </c>
      <c r="U71" s="292">
        <f t="shared" si="28"/>
        <v>100000</v>
      </c>
      <c r="V71" s="292">
        <f t="shared" si="28"/>
        <v>120527.3805618</v>
      </c>
      <c r="W71" s="292">
        <f t="shared" si="28"/>
        <v>0</v>
      </c>
      <c r="X71" s="292">
        <f t="shared" si="28"/>
        <v>0</v>
      </c>
      <c r="Y71" s="292">
        <f t="shared" si="28"/>
        <v>0</v>
      </c>
    </row>
    <row r="72" spans="1:26" s="204" customFormat="1" ht="33" customHeight="1" x14ac:dyDescent="0.25">
      <c r="A72" s="190">
        <v>1</v>
      </c>
      <c r="B72" s="189" t="s">
        <v>674</v>
      </c>
      <c r="C72" s="189" t="s">
        <v>582</v>
      </c>
      <c r="D72" s="189" t="s">
        <v>267</v>
      </c>
      <c r="E72" s="231">
        <f t="shared" ref="E72:E73" si="29">F72+G72+H72+I72+J72+K72+M72+N72+O72+P72+Q72+R72+S72+T72+U72+V72+W72+X72+Y72</f>
        <v>3517805.1354871998</v>
      </c>
      <c r="F72" s="206">
        <v>0</v>
      </c>
      <c r="G72" s="206">
        <v>0</v>
      </c>
      <c r="H72" s="206">
        <v>0</v>
      </c>
      <c r="I72" s="206">
        <v>0</v>
      </c>
      <c r="J72" s="206">
        <v>0</v>
      </c>
      <c r="K72" s="235">
        <v>0</v>
      </c>
      <c r="L72" s="295">
        <v>0</v>
      </c>
      <c r="M72" s="206">
        <v>0</v>
      </c>
      <c r="N72" s="206">
        <f>500.4*6784.87</f>
        <v>3395148.9479999999</v>
      </c>
      <c r="O72" s="206">
        <v>0</v>
      </c>
      <c r="P72" s="206">
        <v>0</v>
      </c>
      <c r="Q72" s="206">
        <v>0</v>
      </c>
      <c r="R72" s="206">
        <v>0</v>
      </c>
      <c r="S72" s="206">
        <v>0</v>
      </c>
      <c r="T72" s="206">
        <v>0</v>
      </c>
      <c r="U72" s="206">
        <v>50000</v>
      </c>
      <c r="V72" s="231">
        <f t="shared" ref="V72:V73" si="30">(F72+G72+H72+I72+J72+K72+M72+N72+O72+P72+Q72+R72+S72+T72+W72+X72+Y72)*2.14%</f>
        <v>72656.187487200004</v>
      </c>
      <c r="W72" s="206">
        <v>0</v>
      </c>
      <c r="X72" s="206">
        <v>0</v>
      </c>
      <c r="Y72" s="206">
        <v>0</v>
      </c>
    </row>
    <row r="73" spans="1:26" s="204" customFormat="1" ht="33" customHeight="1" x14ac:dyDescent="0.25">
      <c r="A73" s="190">
        <v>2</v>
      </c>
      <c r="B73" s="189" t="s">
        <v>674</v>
      </c>
      <c r="C73" s="189" t="s">
        <v>584</v>
      </c>
      <c r="D73" s="189" t="s">
        <v>267</v>
      </c>
      <c r="E73" s="231">
        <f t="shared" si="29"/>
        <v>2334842.8320745998</v>
      </c>
      <c r="F73" s="206">
        <v>0</v>
      </c>
      <c r="G73" s="206">
        <v>0</v>
      </c>
      <c r="H73" s="206">
        <v>0</v>
      </c>
      <c r="I73" s="206">
        <v>0</v>
      </c>
      <c r="J73" s="206">
        <v>0</v>
      </c>
      <c r="K73" s="206">
        <v>0</v>
      </c>
      <c r="L73" s="287">
        <v>0</v>
      </c>
      <c r="M73" s="206">
        <v>0</v>
      </c>
      <c r="N73" s="206">
        <f>329.7*6784.87</f>
        <v>2236971.639</v>
      </c>
      <c r="O73" s="206">
        <v>0</v>
      </c>
      <c r="P73" s="206">
        <v>0</v>
      </c>
      <c r="Q73" s="206">
        <v>0</v>
      </c>
      <c r="R73" s="206">
        <v>0</v>
      </c>
      <c r="S73" s="206">
        <v>0</v>
      </c>
      <c r="T73" s="206">
        <v>0</v>
      </c>
      <c r="U73" s="206">
        <v>50000</v>
      </c>
      <c r="V73" s="231">
        <f t="shared" si="30"/>
        <v>47871.193074600007</v>
      </c>
      <c r="W73" s="206">
        <v>0</v>
      </c>
      <c r="X73" s="206">
        <v>0</v>
      </c>
      <c r="Y73" s="206">
        <v>0</v>
      </c>
    </row>
    <row r="74" spans="1:26" s="297" customFormat="1" ht="33" customHeight="1" x14ac:dyDescent="0.25">
      <c r="A74" s="388" t="s">
        <v>277</v>
      </c>
      <c r="B74" s="388"/>
      <c r="C74" s="388"/>
      <c r="D74" s="194" t="s">
        <v>31</v>
      </c>
      <c r="E74" s="292">
        <f t="shared" ref="E74:Y74" si="31">SUM(E75:E76)</f>
        <v>5827668.1525960006</v>
      </c>
      <c r="F74" s="292">
        <f t="shared" si="31"/>
        <v>0</v>
      </c>
      <c r="G74" s="292">
        <f t="shared" si="31"/>
        <v>0</v>
      </c>
      <c r="H74" s="292">
        <f t="shared" si="31"/>
        <v>0</v>
      </c>
      <c r="I74" s="292">
        <f t="shared" si="31"/>
        <v>0</v>
      </c>
      <c r="J74" s="292">
        <f t="shared" si="31"/>
        <v>347344.14</v>
      </c>
      <c r="K74" s="292">
        <f t="shared" si="31"/>
        <v>0</v>
      </c>
      <c r="L74" s="292">
        <f t="shared" si="31"/>
        <v>0</v>
      </c>
      <c r="M74" s="292">
        <f t="shared" si="31"/>
        <v>0</v>
      </c>
      <c r="N74" s="292">
        <f t="shared" si="31"/>
        <v>5260320</v>
      </c>
      <c r="O74" s="292">
        <f t="shared" si="31"/>
        <v>0</v>
      </c>
      <c r="P74" s="292">
        <f t="shared" si="31"/>
        <v>0</v>
      </c>
      <c r="Q74" s="292">
        <f t="shared" si="31"/>
        <v>0</v>
      </c>
      <c r="R74" s="292">
        <f t="shared" si="31"/>
        <v>0</v>
      </c>
      <c r="S74" s="292">
        <f t="shared" si="31"/>
        <v>0</v>
      </c>
      <c r="T74" s="292">
        <f t="shared" si="31"/>
        <v>0</v>
      </c>
      <c r="U74" s="292">
        <f t="shared" si="31"/>
        <v>100000</v>
      </c>
      <c r="V74" s="292">
        <f t="shared" si="31"/>
        <v>120004.01259600002</v>
      </c>
      <c r="W74" s="292">
        <f t="shared" si="31"/>
        <v>0</v>
      </c>
      <c r="X74" s="292">
        <f t="shared" si="31"/>
        <v>0</v>
      </c>
      <c r="Y74" s="292">
        <f t="shared" si="31"/>
        <v>0</v>
      </c>
    </row>
    <row r="75" spans="1:26" s="298" customFormat="1" ht="33" customHeight="1" x14ac:dyDescent="0.25">
      <c r="A75" s="190">
        <v>1</v>
      </c>
      <c r="B75" s="190" t="s">
        <v>104</v>
      </c>
      <c r="C75" s="205" t="s">
        <v>586</v>
      </c>
      <c r="D75" s="189" t="s">
        <v>267</v>
      </c>
      <c r="E75" s="231">
        <f t="shared" ref="E75:E76" si="32">F75+G75+H75+I75+J75+K75+M75+N75+O75+P75+Q75+R75+S75+T75+U75+V75+W75+X75+Y75</f>
        <v>5422890.8480000002</v>
      </c>
      <c r="F75" s="206">
        <v>0</v>
      </c>
      <c r="G75" s="206">
        <v>0</v>
      </c>
      <c r="H75" s="206">
        <v>0</v>
      </c>
      <c r="I75" s="206">
        <v>0</v>
      </c>
      <c r="J75" s="206">
        <v>0</v>
      </c>
      <c r="K75" s="206">
        <v>0</v>
      </c>
      <c r="L75" s="287">
        <v>0</v>
      </c>
      <c r="M75" s="206">
        <v>0</v>
      </c>
      <c r="N75" s="206">
        <v>5260320</v>
      </c>
      <c r="O75" s="235">
        <v>0</v>
      </c>
      <c r="P75" s="235">
        <v>0</v>
      </c>
      <c r="Q75" s="235">
        <v>0</v>
      </c>
      <c r="R75" s="235">
        <v>0</v>
      </c>
      <c r="S75" s="235">
        <v>0</v>
      </c>
      <c r="T75" s="235">
        <v>0</v>
      </c>
      <c r="U75" s="235">
        <v>50000</v>
      </c>
      <c r="V75" s="231">
        <f t="shared" ref="V75:V76" si="33">(F75+G75+H75+I75+J75+K75+M75+N75+O75+P75+Q75+R75+S75+T75+W75+X75+Y75)*2.14%</f>
        <v>112570.84800000001</v>
      </c>
      <c r="W75" s="206">
        <v>0</v>
      </c>
      <c r="X75" s="206">
        <v>0</v>
      </c>
      <c r="Y75" s="206">
        <v>0</v>
      </c>
      <c r="Z75" s="299"/>
    </row>
    <row r="76" spans="1:26" s="298" customFormat="1" ht="33" customHeight="1" x14ac:dyDescent="0.25">
      <c r="A76" s="190">
        <v>2</v>
      </c>
      <c r="B76" s="190" t="s">
        <v>104</v>
      </c>
      <c r="C76" s="24" t="s">
        <v>587</v>
      </c>
      <c r="D76" s="189" t="s">
        <v>267</v>
      </c>
      <c r="E76" s="231">
        <f t="shared" si="32"/>
        <v>404777.304596</v>
      </c>
      <c r="F76" s="206">
        <v>0</v>
      </c>
      <c r="G76" s="206">
        <v>0</v>
      </c>
      <c r="H76" s="206">
        <v>0</v>
      </c>
      <c r="I76" s="206">
        <v>0</v>
      </c>
      <c r="J76" s="25">
        <f>286*1214.49</f>
        <v>347344.14</v>
      </c>
      <c r="K76" s="206">
        <v>0</v>
      </c>
      <c r="L76" s="287">
        <v>0</v>
      </c>
      <c r="M76" s="206">
        <v>0</v>
      </c>
      <c r="N76" s="206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50000</v>
      </c>
      <c r="V76" s="231">
        <f t="shared" si="33"/>
        <v>7433.1645960000014</v>
      </c>
      <c r="W76" s="206">
        <v>0</v>
      </c>
      <c r="X76" s="206">
        <v>0</v>
      </c>
      <c r="Y76" s="206">
        <v>0</v>
      </c>
      <c r="Z76" s="299"/>
    </row>
    <row r="77" spans="1:26" ht="33" customHeight="1" x14ac:dyDescent="0.25">
      <c r="A77" s="388" t="s">
        <v>588</v>
      </c>
      <c r="B77" s="388"/>
      <c r="C77" s="388"/>
      <c r="D77" s="194" t="s">
        <v>31</v>
      </c>
      <c r="E77" s="292">
        <f t="shared" ref="E77:Y77" si="34">SUM(E78)</f>
        <v>2196738.6853999998</v>
      </c>
      <c r="F77" s="292">
        <f t="shared" si="34"/>
        <v>0</v>
      </c>
      <c r="G77" s="292">
        <f t="shared" si="34"/>
        <v>0</v>
      </c>
      <c r="H77" s="292">
        <f t="shared" si="34"/>
        <v>0</v>
      </c>
      <c r="I77" s="292">
        <f t="shared" si="34"/>
        <v>0</v>
      </c>
      <c r="J77" s="292">
        <f t="shared" si="34"/>
        <v>0</v>
      </c>
      <c r="K77" s="292">
        <f t="shared" si="34"/>
        <v>0</v>
      </c>
      <c r="L77" s="292">
        <f t="shared" si="34"/>
        <v>0</v>
      </c>
      <c r="M77" s="292">
        <f t="shared" si="34"/>
        <v>0</v>
      </c>
      <c r="N77" s="292">
        <f t="shared" si="34"/>
        <v>2101761</v>
      </c>
      <c r="O77" s="292">
        <f t="shared" si="34"/>
        <v>0</v>
      </c>
      <c r="P77" s="292">
        <f t="shared" si="34"/>
        <v>0</v>
      </c>
      <c r="Q77" s="292">
        <f t="shared" si="34"/>
        <v>0</v>
      </c>
      <c r="R77" s="292">
        <f t="shared" si="34"/>
        <v>0</v>
      </c>
      <c r="S77" s="292">
        <f t="shared" si="34"/>
        <v>0</v>
      </c>
      <c r="T77" s="292">
        <f t="shared" si="34"/>
        <v>0</v>
      </c>
      <c r="U77" s="292">
        <f t="shared" si="34"/>
        <v>50000</v>
      </c>
      <c r="V77" s="292">
        <f t="shared" si="34"/>
        <v>44977.685400000002</v>
      </c>
      <c r="W77" s="292">
        <f t="shared" si="34"/>
        <v>0</v>
      </c>
      <c r="X77" s="292">
        <f t="shared" si="34"/>
        <v>0</v>
      </c>
      <c r="Y77" s="292">
        <f t="shared" si="34"/>
        <v>0</v>
      </c>
    </row>
    <row r="78" spans="1:26" ht="33" customHeight="1" x14ac:dyDescent="0.25">
      <c r="A78" s="190">
        <v>1</v>
      </c>
      <c r="B78" s="189" t="s">
        <v>589</v>
      </c>
      <c r="C78" s="189" t="s">
        <v>590</v>
      </c>
      <c r="D78" s="189" t="s">
        <v>267</v>
      </c>
      <c r="E78" s="231">
        <f>F78+G78+H78+I78+J78+K78+M78+N78+O78+P78+Q78+R78+S78+T78+U78+V78+W78+X78+Y78</f>
        <v>2196738.6853999998</v>
      </c>
      <c r="F78" s="235">
        <v>0</v>
      </c>
      <c r="G78" s="235">
        <v>0</v>
      </c>
      <c r="H78" s="235">
        <v>0</v>
      </c>
      <c r="I78" s="45">
        <v>0</v>
      </c>
      <c r="J78" s="45">
        <v>0</v>
      </c>
      <c r="K78" s="45">
        <v>0</v>
      </c>
      <c r="L78" s="295">
        <v>0</v>
      </c>
      <c r="M78" s="45">
        <v>0</v>
      </c>
      <c r="N78" s="45">
        <v>2101761</v>
      </c>
      <c r="O78" s="235">
        <v>0</v>
      </c>
      <c r="P78" s="235">
        <v>0</v>
      </c>
      <c r="Q78" s="235">
        <v>0</v>
      </c>
      <c r="R78" s="235">
        <v>0</v>
      </c>
      <c r="S78" s="235">
        <v>0</v>
      </c>
      <c r="T78" s="235">
        <v>0</v>
      </c>
      <c r="U78" s="235">
        <v>50000</v>
      </c>
      <c r="V78" s="231">
        <f>(F78+G78+H78+I78+J78+K78+M78+N78+O78+P78+Q78+R78+S78+T78+W78+X78+Y78)*2.14%</f>
        <v>44977.685400000002</v>
      </c>
      <c r="W78" s="235">
        <v>0</v>
      </c>
      <c r="X78" s="235">
        <v>0</v>
      </c>
      <c r="Y78" s="235">
        <v>0</v>
      </c>
    </row>
    <row r="79" spans="1:26" ht="33" customHeight="1" x14ac:dyDescent="0.25">
      <c r="A79" s="388" t="s">
        <v>109</v>
      </c>
      <c r="B79" s="388"/>
      <c r="C79" s="388"/>
      <c r="D79" s="194" t="s">
        <v>31</v>
      </c>
      <c r="E79" s="228">
        <f t="shared" ref="E79:Y79" si="35">SUM(E80:E85)</f>
        <v>32474844.046742</v>
      </c>
      <c r="F79" s="228">
        <f t="shared" si="35"/>
        <v>2298284</v>
      </c>
      <c r="G79" s="228">
        <f t="shared" si="35"/>
        <v>0</v>
      </c>
      <c r="H79" s="228">
        <f t="shared" si="35"/>
        <v>0</v>
      </c>
      <c r="I79" s="228">
        <f t="shared" si="35"/>
        <v>0</v>
      </c>
      <c r="J79" s="228">
        <f t="shared" si="35"/>
        <v>0</v>
      </c>
      <c r="K79" s="228">
        <f t="shared" si="35"/>
        <v>0</v>
      </c>
      <c r="L79" s="228">
        <f t="shared" si="35"/>
        <v>4</v>
      </c>
      <c r="M79" s="228">
        <f t="shared" si="35"/>
        <v>13236000</v>
      </c>
      <c r="N79" s="228">
        <f t="shared" si="35"/>
        <v>14435377.530000001</v>
      </c>
      <c r="O79" s="228">
        <f t="shared" si="35"/>
        <v>0</v>
      </c>
      <c r="P79" s="228">
        <f t="shared" si="35"/>
        <v>1188400</v>
      </c>
      <c r="Q79" s="228">
        <f t="shared" si="35"/>
        <v>0</v>
      </c>
      <c r="R79" s="228">
        <f t="shared" si="35"/>
        <v>0</v>
      </c>
      <c r="S79" s="228">
        <f t="shared" si="35"/>
        <v>0</v>
      </c>
      <c r="T79" s="228">
        <f t="shared" si="35"/>
        <v>0</v>
      </c>
      <c r="U79" s="228">
        <f t="shared" si="35"/>
        <v>650000</v>
      </c>
      <c r="V79" s="228">
        <f t="shared" si="35"/>
        <v>666782.51674200012</v>
      </c>
      <c r="W79" s="228">
        <f t="shared" si="35"/>
        <v>0</v>
      </c>
      <c r="X79" s="228">
        <f t="shared" si="35"/>
        <v>0</v>
      </c>
      <c r="Y79" s="228">
        <f t="shared" si="35"/>
        <v>0</v>
      </c>
    </row>
    <row r="80" spans="1:26" s="204" customFormat="1" ht="33" customHeight="1" x14ac:dyDescent="0.25">
      <c r="A80" s="190">
        <v>1</v>
      </c>
      <c r="B80" s="190" t="s">
        <v>110</v>
      </c>
      <c r="C80" s="205" t="s">
        <v>592</v>
      </c>
      <c r="D80" s="205" t="s">
        <v>267</v>
      </c>
      <c r="E80" s="231">
        <f t="shared" ref="E80:E85" si="36">F80+G80+H80+I80+J80+K80+M80+N80+O80+P80+Q80+R80+S80+T80+U80+V80+W80+X80+Y80</f>
        <v>1201001.7875999999</v>
      </c>
      <c r="F80" s="206">
        <v>509934</v>
      </c>
      <c r="G80" s="206">
        <v>0</v>
      </c>
      <c r="H80" s="206">
        <v>0</v>
      </c>
      <c r="I80" s="206">
        <v>0</v>
      </c>
      <c r="J80" s="206">
        <v>0</v>
      </c>
      <c r="K80" s="206">
        <v>0</v>
      </c>
      <c r="L80" s="287">
        <v>0</v>
      </c>
      <c r="M80" s="206">
        <v>0</v>
      </c>
      <c r="N80" s="206">
        <v>0</v>
      </c>
      <c r="O80" s="206">
        <v>0</v>
      </c>
      <c r="P80" s="206">
        <v>568000</v>
      </c>
      <c r="Q80" s="206">
        <v>0</v>
      </c>
      <c r="R80" s="206">
        <v>0</v>
      </c>
      <c r="S80" s="206">
        <v>0</v>
      </c>
      <c r="T80" s="206">
        <v>0</v>
      </c>
      <c r="U80" s="206">
        <v>100000</v>
      </c>
      <c r="V80" s="231">
        <f t="shared" ref="V80:V85" si="37">(F80+G80+H80+I80+J80+K80+M80+N80+O80+P80+Q80+R80+S80+T80+W80+X80+Y80)*2.14%</f>
        <v>23067.787600000003</v>
      </c>
      <c r="W80" s="206">
        <v>0</v>
      </c>
      <c r="X80" s="206">
        <v>0</v>
      </c>
      <c r="Y80" s="206">
        <v>0</v>
      </c>
    </row>
    <row r="81" spans="1:25" s="204" customFormat="1" ht="33" customHeight="1" x14ac:dyDescent="0.25">
      <c r="A81" s="190">
        <f t="shared" ref="A81:A100" si="38">A80+1</f>
        <v>2</v>
      </c>
      <c r="B81" s="190" t="s">
        <v>110</v>
      </c>
      <c r="C81" s="205" t="s">
        <v>593</v>
      </c>
      <c r="D81" s="205" t="s">
        <v>267</v>
      </c>
      <c r="E81" s="231">
        <f t="shared" si="36"/>
        <v>8039900.3115999997</v>
      </c>
      <c r="F81" s="206">
        <v>1788350</v>
      </c>
      <c r="G81" s="206">
        <v>0</v>
      </c>
      <c r="H81" s="206">
        <v>0</v>
      </c>
      <c r="I81" s="206">
        <v>0</v>
      </c>
      <c r="J81" s="206">
        <v>0</v>
      </c>
      <c r="K81" s="206">
        <v>0</v>
      </c>
      <c r="L81" s="287">
        <v>0</v>
      </c>
      <c r="M81" s="206">
        <v>0</v>
      </c>
      <c r="N81" s="206">
        <v>5315844</v>
      </c>
      <c r="O81" s="206">
        <v>0</v>
      </c>
      <c r="P81" s="206">
        <v>620400</v>
      </c>
      <c r="Q81" s="206">
        <v>0</v>
      </c>
      <c r="R81" s="206">
        <v>0</v>
      </c>
      <c r="S81" s="206">
        <v>0</v>
      </c>
      <c r="T81" s="206">
        <v>0</v>
      </c>
      <c r="U81" s="206">
        <v>150000</v>
      </c>
      <c r="V81" s="231">
        <f t="shared" si="37"/>
        <v>165306.31160000002</v>
      </c>
      <c r="W81" s="206">
        <v>0</v>
      </c>
      <c r="X81" s="206">
        <v>0</v>
      </c>
      <c r="Y81" s="206">
        <v>0</v>
      </c>
    </row>
    <row r="82" spans="1:25" s="204" customFormat="1" ht="33" customHeight="1" x14ac:dyDescent="0.25">
      <c r="A82" s="190">
        <f t="shared" si="38"/>
        <v>3</v>
      </c>
      <c r="B82" s="190" t="s">
        <v>110</v>
      </c>
      <c r="C82" s="205" t="s">
        <v>594</v>
      </c>
      <c r="D82" s="205" t="s">
        <v>267</v>
      </c>
      <c r="E82" s="231">
        <f t="shared" si="36"/>
        <v>5913036.1944000004</v>
      </c>
      <c r="F82" s="206">
        <v>0</v>
      </c>
      <c r="G82" s="206">
        <v>0</v>
      </c>
      <c r="H82" s="206">
        <v>0</v>
      </c>
      <c r="I82" s="206">
        <v>0</v>
      </c>
      <c r="J82" s="206">
        <v>0</v>
      </c>
      <c r="K82" s="206">
        <v>0</v>
      </c>
      <c r="L82" s="287">
        <v>0</v>
      </c>
      <c r="M82" s="206">
        <v>0</v>
      </c>
      <c r="N82" s="206">
        <v>5740196</v>
      </c>
      <c r="O82" s="206">
        <v>0</v>
      </c>
      <c r="P82" s="206">
        <v>0</v>
      </c>
      <c r="Q82" s="206">
        <v>0</v>
      </c>
      <c r="R82" s="206">
        <v>0</v>
      </c>
      <c r="S82" s="206">
        <v>0</v>
      </c>
      <c r="T82" s="206">
        <v>0</v>
      </c>
      <c r="U82" s="206">
        <v>50000</v>
      </c>
      <c r="V82" s="231">
        <f t="shared" si="37"/>
        <v>122840.19440000001</v>
      </c>
      <c r="W82" s="206">
        <v>0</v>
      </c>
      <c r="X82" s="206">
        <v>0</v>
      </c>
      <c r="Y82" s="206">
        <v>0</v>
      </c>
    </row>
    <row r="83" spans="1:25" s="204" customFormat="1" ht="33" customHeight="1" x14ac:dyDescent="0.25">
      <c r="A83" s="190">
        <f t="shared" si="38"/>
        <v>4</v>
      </c>
      <c r="B83" s="190" t="s">
        <v>110</v>
      </c>
      <c r="C83" s="205" t="s">
        <v>595</v>
      </c>
      <c r="D83" s="205" t="s">
        <v>267</v>
      </c>
      <c r="E83" s="231">
        <f t="shared" si="36"/>
        <v>6909625.2000000002</v>
      </c>
      <c r="F83" s="206">
        <v>0</v>
      </c>
      <c r="G83" s="206">
        <v>0</v>
      </c>
      <c r="H83" s="206">
        <v>0</v>
      </c>
      <c r="I83" s="206">
        <v>0</v>
      </c>
      <c r="J83" s="206">
        <v>0</v>
      </c>
      <c r="K83" s="206">
        <v>0</v>
      </c>
      <c r="L83" s="287">
        <v>2</v>
      </c>
      <c r="M83" s="206">
        <f t="shared" ref="M83:M84" si="39">3309000*L83</f>
        <v>6618000</v>
      </c>
      <c r="N83" s="206">
        <v>0</v>
      </c>
      <c r="O83" s="206">
        <v>0</v>
      </c>
      <c r="P83" s="206">
        <v>0</v>
      </c>
      <c r="Q83" s="206">
        <v>0</v>
      </c>
      <c r="R83" s="206">
        <v>0</v>
      </c>
      <c r="S83" s="206">
        <v>0</v>
      </c>
      <c r="T83" s="206">
        <v>0</v>
      </c>
      <c r="U83" s="206">
        <v>150000</v>
      </c>
      <c r="V83" s="231">
        <f t="shared" si="37"/>
        <v>141625.20000000001</v>
      </c>
      <c r="W83" s="206">
        <v>0</v>
      </c>
      <c r="X83" s="206">
        <v>0</v>
      </c>
      <c r="Y83" s="206">
        <v>0</v>
      </c>
    </row>
    <row r="84" spans="1:25" ht="33" customHeight="1" x14ac:dyDescent="0.25">
      <c r="A84" s="190">
        <f t="shared" si="38"/>
        <v>5</v>
      </c>
      <c r="B84" s="190" t="s">
        <v>110</v>
      </c>
      <c r="C84" s="205" t="s">
        <v>596</v>
      </c>
      <c r="D84" s="205" t="s">
        <v>267</v>
      </c>
      <c r="E84" s="231">
        <f t="shared" si="36"/>
        <v>6909625.2000000002</v>
      </c>
      <c r="F84" s="206">
        <v>0</v>
      </c>
      <c r="G84" s="206">
        <v>0</v>
      </c>
      <c r="H84" s="206">
        <v>0</v>
      </c>
      <c r="I84" s="206">
        <v>0</v>
      </c>
      <c r="J84" s="206">
        <v>0</v>
      </c>
      <c r="K84" s="206">
        <v>0</v>
      </c>
      <c r="L84" s="287">
        <v>2</v>
      </c>
      <c r="M84" s="206">
        <f t="shared" si="39"/>
        <v>6618000</v>
      </c>
      <c r="N84" s="206">
        <v>0</v>
      </c>
      <c r="O84" s="206">
        <v>0</v>
      </c>
      <c r="P84" s="206">
        <v>0</v>
      </c>
      <c r="Q84" s="206">
        <v>0</v>
      </c>
      <c r="R84" s="206">
        <v>0</v>
      </c>
      <c r="S84" s="206">
        <v>0</v>
      </c>
      <c r="T84" s="206">
        <v>0</v>
      </c>
      <c r="U84" s="206">
        <v>150000</v>
      </c>
      <c r="V84" s="231">
        <f t="shared" si="37"/>
        <v>141625.20000000001</v>
      </c>
      <c r="W84" s="206">
        <v>0</v>
      </c>
      <c r="X84" s="206">
        <v>0</v>
      </c>
      <c r="Y84" s="206">
        <v>0</v>
      </c>
    </row>
    <row r="85" spans="1:25" ht="33" customHeight="1" x14ac:dyDescent="0.25">
      <c r="A85" s="190">
        <f t="shared" si="38"/>
        <v>6</v>
      </c>
      <c r="B85" s="190" t="s">
        <v>110</v>
      </c>
      <c r="C85" s="205" t="s">
        <v>597</v>
      </c>
      <c r="D85" s="205" t="s">
        <v>267</v>
      </c>
      <c r="E85" s="231">
        <f t="shared" si="36"/>
        <v>3501655.3531420003</v>
      </c>
      <c r="F85" s="206">
        <v>0</v>
      </c>
      <c r="G85" s="206">
        <v>0</v>
      </c>
      <c r="H85" s="206">
        <v>0</v>
      </c>
      <c r="I85" s="206">
        <v>0</v>
      </c>
      <c r="J85" s="206">
        <v>0</v>
      </c>
      <c r="K85" s="206">
        <v>0</v>
      </c>
      <c r="L85" s="287">
        <v>0</v>
      </c>
      <c r="M85" s="206">
        <v>0</v>
      </c>
      <c r="N85" s="206">
        <f>421*8026.93</f>
        <v>3379337.5300000003</v>
      </c>
      <c r="O85" s="206">
        <v>0</v>
      </c>
      <c r="P85" s="206">
        <v>0</v>
      </c>
      <c r="Q85" s="206">
        <v>0</v>
      </c>
      <c r="R85" s="206">
        <v>0</v>
      </c>
      <c r="S85" s="206">
        <v>0</v>
      </c>
      <c r="T85" s="206">
        <v>0</v>
      </c>
      <c r="U85" s="206">
        <v>50000</v>
      </c>
      <c r="V85" s="231">
        <f t="shared" si="37"/>
        <v>72317.823142000008</v>
      </c>
      <c r="W85" s="206">
        <v>0</v>
      </c>
      <c r="X85" s="206">
        <v>0</v>
      </c>
      <c r="Y85" s="206">
        <v>0</v>
      </c>
    </row>
    <row r="86" spans="1:25" s="242" customFormat="1" ht="33" customHeight="1" x14ac:dyDescent="0.25">
      <c r="A86" s="388" t="s">
        <v>353</v>
      </c>
      <c r="B86" s="388"/>
      <c r="C86" s="388"/>
      <c r="D86" s="194" t="s">
        <v>31</v>
      </c>
      <c r="E86" s="228">
        <f t="shared" ref="E86:Y86" si="40">SUM(E87:E148)</f>
        <v>377319802.27836013</v>
      </c>
      <c r="F86" s="228">
        <f t="shared" si="40"/>
        <v>8834815</v>
      </c>
      <c r="G86" s="228">
        <f t="shared" si="40"/>
        <v>0</v>
      </c>
      <c r="H86" s="228">
        <f t="shared" si="40"/>
        <v>0</v>
      </c>
      <c r="I86" s="228">
        <f t="shared" si="40"/>
        <v>6190307.2000000002</v>
      </c>
      <c r="J86" s="228">
        <f t="shared" si="40"/>
        <v>2611153.5</v>
      </c>
      <c r="K86" s="228">
        <f t="shared" si="40"/>
        <v>17885472.400000002</v>
      </c>
      <c r="L86" s="228">
        <f t="shared" si="40"/>
        <v>82</v>
      </c>
      <c r="M86" s="228">
        <f t="shared" si="40"/>
        <v>271338000</v>
      </c>
      <c r="N86" s="228">
        <f t="shared" si="40"/>
        <v>56925059.299999997</v>
      </c>
      <c r="O86" s="228">
        <f t="shared" si="40"/>
        <v>0</v>
      </c>
      <c r="P86" s="228">
        <f t="shared" si="40"/>
        <v>0</v>
      </c>
      <c r="Q86" s="228">
        <f t="shared" si="40"/>
        <v>0</v>
      </c>
      <c r="R86" s="228">
        <f t="shared" si="40"/>
        <v>0</v>
      </c>
      <c r="S86" s="228">
        <f t="shared" si="40"/>
        <v>0</v>
      </c>
      <c r="T86" s="228">
        <f t="shared" si="40"/>
        <v>0</v>
      </c>
      <c r="U86" s="228">
        <f t="shared" si="40"/>
        <v>5750000</v>
      </c>
      <c r="V86" s="228">
        <f t="shared" si="40"/>
        <v>7784994.8783600023</v>
      </c>
      <c r="W86" s="228">
        <f t="shared" si="40"/>
        <v>0</v>
      </c>
      <c r="X86" s="228">
        <f t="shared" si="40"/>
        <v>0</v>
      </c>
      <c r="Y86" s="228">
        <f t="shared" si="40"/>
        <v>0</v>
      </c>
    </row>
    <row r="87" spans="1:25" s="300" customFormat="1" ht="33" customHeight="1" x14ac:dyDescent="0.25">
      <c r="A87" s="13">
        <v>1</v>
      </c>
      <c r="B87" s="13" t="s">
        <v>142</v>
      </c>
      <c r="C87" s="13" t="s">
        <v>598</v>
      </c>
      <c r="D87" s="13" t="s">
        <v>280</v>
      </c>
      <c r="E87" s="17">
        <f t="shared" ref="E87:E147" si="41">F87+G87+H87+I87+J87+K87+M87+N87+O87+P87+Q87+R87+S87+T87+U87+V87+W87+X87+Y87</f>
        <v>27188500.800000001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16">
        <v>8</v>
      </c>
      <c r="M87" s="34">
        <f t="shared" ref="M87:M99" si="42">3309000*L87</f>
        <v>26472000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150000</v>
      </c>
      <c r="V87" s="34">
        <f t="shared" ref="V87:V147" si="43">(F87+G87+H87+I87+J87+K87+M87+N87+O87+P87+Q87+R87+S87+T87)*2.14%</f>
        <v>566500.80000000005</v>
      </c>
      <c r="W87" s="34">
        <v>0</v>
      </c>
      <c r="X87" s="34">
        <v>0</v>
      </c>
      <c r="Y87" s="34">
        <v>0</v>
      </c>
    </row>
    <row r="88" spans="1:25" s="300" customFormat="1" ht="33" customHeight="1" x14ac:dyDescent="0.25">
      <c r="A88" s="13">
        <f t="shared" si="38"/>
        <v>2</v>
      </c>
      <c r="B88" s="13" t="s">
        <v>142</v>
      </c>
      <c r="C88" s="13" t="s">
        <v>599</v>
      </c>
      <c r="D88" s="13" t="s">
        <v>280</v>
      </c>
      <c r="E88" s="17">
        <f t="shared" si="41"/>
        <v>23808688.199999999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16">
        <v>7</v>
      </c>
      <c r="M88" s="34">
        <f t="shared" si="42"/>
        <v>23163000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150000</v>
      </c>
      <c r="V88" s="34">
        <f t="shared" si="43"/>
        <v>495688.20000000007</v>
      </c>
      <c r="W88" s="34">
        <v>0</v>
      </c>
      <c r="X88" s="34">
        <v>0</v>
      </c>
      <c r="Y88" s="34">
        <v>0</v>
      </c>
    </row>
    <row r="89" spans="1:25" s="300" customFormat="1" ht="33" customHeight="1" x14ac:dyDescent="0.25">
      <c r="A89" s="13">
        <f t="shared" si="38"/>
        <v>3</v>
      </c>
      <c r="B89" s="13" t="s">
        <v>149</v>
      </c>
      <c r="C89" s="13" t="s">
        <v>600</v>
      </c>
      <c r="D89" s="40" t="s">
        <v>267</v>
      </c>
      <c r="E89" s="17">
        <f t="shared" si="41"/>
        <v>13669250.4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16">
        <v>4</v>
      </c>
      <c r="M89" s="34">
        <f t="shared" si="42"/>
        <v>13236000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150000</v>
      </c>
      <c r="V89" s="34">
        <f t="shared" si="43"/>
        <v>283250.40000000002</v>
      </c>
      <c r="W89" s="34">
        <v>0</v>
      </c>
      <c r="X89" s="34">
        <v>0</v>
      </c>
      <c r="Y89" s="34">
        <v>0</v>
      </c>
    </row>
    <row r="90" spans="1:25" s="300" customFormat="1" ht="33" customHeight="1" x14ac:dyDescent="0.25">
      <c r="A90" s="13">
        <f t="shared" si="38"/>
        <v>4</v>
      </c>
      <c r="B90" s="13" t="s">
        <v>144</v>
      </c>
      <c r="C90" s="13" t="s">
        <v>601</v>
      </c>
      <c r="D90" s="40" t="s">
        <v>267</v>
      </c>
      <c r="E90" s="17">
        <f t="shared" si="41"/>
        <v>13669250.4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16">
        <v>4</v>
      </c>
      <c r="M90" s="34">
        <f t="shared" si="42"/>
        <v>13236000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150000</v>
      </c>
      <c r="V90" s="34">
        <f t="shared" si="43"/>
        <v>283250.40000000002</v>
      </c>
      <c r="W90" s="34">
        <v>0</v>
      </c>
      <c r="X90" s="34">
        <v>0</v>
      </c>
      <c r="Y90" s="34">
        <v>0</v>
      </c>
    </row>
    <row r="91" spans="1:25" s="300" customFormat="1" ht="33" customHeight="1" x14ac:dyDescent="0.25">
      <c r="A91" s="13">
        <f t="shared" si="38"/>
        <v>5</v>
      </c>
      <c r="B91" s="13" t="s">
        <v>144</v>
      </c>
      <c r="C91" s="13" t="s">
        <v>602</v>
      </c>
      <c r="D91" s="40" t="s">
        <v>267</v>
      </c>
      <c r="E91" s="17">
        <f t="shared" si="41"/>
        <v>6909625.2000000002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16">
        <v>2</v>
      </c>
      <c r="M91" s="34">
        <f t="shared" si="42"/>
        <v>6618000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150000</v>
      </c>
      <c r="V91" s="34">
        <f t="shared" si="43"/>
        <v>141625.20000000001</v>
      </c>
      <c r="W91" s="34">
        <v>0</v>
      </c>
      <c r="X91" s="34">
        <v>0</v>
      </c>
      <c r="Y91" s="34">
        <v>0</v>
      </c>
    </row>
    <row r="92" spans="1:25" s="300" customFormat="1" ht="33" customHeight="1" x14ac:dyDescent="0.25">
      <c r="A92" s="13">
        <f t="shared" si="38"/>
        <v>6</v>
      </c>
      <c r="B92" s="13" t="s">
        <v>144</v>
      </c>
      <c r="C92" s="13" t="s">
        <v>603</v>
      </c>
      <c r="D92" s="40" t="s">
        <v>267</v>
      </c>
      <c r="E92" s="17">
        <f t="shared" si="41"/>
        <v>20428875.600000001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16">
        <v>6</v>
      </c>
      <c r="M92" s="34">
        <f t="shared" si="42"/>
        <v>19854000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150000</v>
      </c>
      <c r="V92" s="34">
        <f t="shared" si="43"/>
        <v>424875.60000000003</v>
      </c>
      <c r="W92" s="34">
        <v>0</v>
      </c>
      <c r="X92" s="34">
        <v>0</v>
      </c>
      <c r="Y92" s="34">
        <v>0</v>
      </c>
    </row>
    <row r="93" spans="1:25" s="300" customFormat="1" ht="33" customHeight="1" x14ac:dyDescent="0.25">
      <c r="A93" s="13">
        <f t="shared" si="38"/>
        <v>7</v>
      </c>
      <c r="B93" s="11" t="s">
        <v>146</v>
      </c>
      <c r="C93" s="13" t="s">
        <v>604</v>
      </c>
      <c r="D93" s="40" t="s">
        <v>675</v>
      </c>
      <c r="E93" s="17">
        <f t="shared" si="41"/>
        <v>13669250.4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16">
        <v>4</v>
      </c>
      <c r="M93" s="34">
        <f t="shared" si="42"/>
        <v>13236000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150000</v>
      </c>
      <c r="V93" s="34">
        <f t="shared" si="43"/>
        <v>283250.40000000002</v>
      </c>
      <c r="W93" s="34">
        <v>0</v>
      </c>
      <c r="X93" s="34">
        <v>0</v>
      </c>
      <c r="Y93" s="34">
        <v>0</v>
      </c>
    </row>
    <row r="94" spans="1:25" s="300" customFormat="1" ht="33" customHeight="1" x14ac:dyDescent="0.25">
      <c r="A94" s="13">
        <f t="shared" si="38"/>
        <v>8</v>
      </c>
      <c r="B94" s="13" t="s">
        <v>149</v>
      </c>
      <c r="C94" s="13" t="s">
        <v>605</v>
      </c>
      <c r="D94" s="40" t="s">
        <v>267</v>
      </c>
      <c r="E94" s="17">
        <f t="shared" si="41"/>
        <v>13669250.4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16">
        <v>4</v>
      </c>
      <c r="M94" s="34">
        <f t="shared" si="42"/>
        <v>13236000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150000</v>
      </c>
      <c r="V94" s="34">
        <f t="shared" si="43"/>
        <v>283250.40000000002</v>
      </c>
      <c r="W94" s="34">
        <v>0</v>
      </c>
      <c r="X94" s="34">
        <v>0</v>
      </c>
      <c r="Y94" s="34">
        <v>0</v>
      </c>
    </row>
    <row r="95" spans="1:25" s="300" customFormat="1" ht="33" customHeight="1" x14ac:dyDescent="0.25">
      <c r="A95" s="13">
        <f t="shared" si="38"/>
        <v>9</v>
      </c>
      <c r="B95" s="13" t="s">
        <v>142</v>
      </c>
      <c r="C95" s="13" t="s">
        <v>607</v>
      </c>
      <c r="D95" s="40" t="s">
        <v>267</v>
      </c>
      <c r="E95" s="17">
        <f t="shared" si="41"/>
        <v>10289437.800000001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16">
        <v>3</v>
      </c>
      <c r="M95" s="34">
        <f t="shared" si="42"/>
        <v>9927000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150000</v>
      </c>
      <c r="V95" s="34">
        <f t="shared" si="43"/>
        <v>212437.80000000002</v>
      </c>
      <c r="W95" s="34">
        <v>0</v>
      </c>
      <c r="X95" s="34">
        <v>0</v>
      </c>
      <c r="Y95" s="34">
        <v>0</v>
      </c>
    </row>
    <row r="96" spans="1:25" s="300" customFormat="1" ht="33" customHeight="1" x14ac:dyDescent="0.25">
      <c r="A96" s="13">
        <f t="shared" si="38"/>
        <v>10</v>
      </c>
      <c r="B96" s="13" t="s">
        <v>142</v>
      </c>
      <c r="C96" s="13" t="s">
        <v>608</v>
      </c>
      <c r="D96" s="40" t="s">
        <v>267</v>
      </c>
      <c r="E96" s="17">
        <f t="shared" si="41"/>
        <v>6909625.2000000002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16">
        <v>2</v>
      </c>
      <c r="M96" s="34">
        <f t="shared" si="42"/>
        <v>6618000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150000</v>
      </c>
      <c r="V96" s="34">
        <f t="shared" si="43"/>
        <v>141625.20000000001</v>
      </c>
      <c r="W96" s="34">
        <v>0</v>
      </c>
      <c r="X96" s="34">
        <v>0</v>
      </c>
      <c r="Y96" s="34">
        <v>0</v>
      </c>
    </row>
    <row r="97" spans="1:25" s="300" customFormat="1" ht="33" customHeight="1" x14ac:dyDescent="0.25">
      <c r="A97" s="13">
        <f t="shared" si="38"/>
        <v>11</v>
      </c>
      <c r="B97" s="13" t="s">
        <v>149</v>
      </c>
      <c r="C97" s="13" t="s">
        <v>609</v>
      </c>
      <c r="D97" s="40" t="s">
        <v>267</v>
      </c>
      <c r="E97" s="17">
        <f t="shared" si="41"/>
        <v>13669250.4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16">
        <v>4</v>
      </c>
      <c r="M97" s="34">
        <f t="shared" si="42"/>
        <v>13236000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150000</v>
      </c>
      <c r="V97" s="34">
        <f t="shared" si="43"/>
        <v>283250.40000000002</v>
      </c>
      <c r="W97" s="34">
        <v>0</v>
      </c>
      <c r="X97" s="34">
        <v>0</v>
      </c>
      <c r="Y97" s="34">
        <v>0</v>
      </c>
    </row>
    <row r="98" spans="1:25" s="300" customFormat="1" ht="33" customHeight="1" x14ac:dyDescent="0.25">
      <c r="A98" s="13">
        <f t="shared" si="38"/>
        <v>12</v>
      </c>
      <c r="B98" s="13" t="s">
        <v>149</v>
      </c>
      <c r="C98" s="13" t="s">
        <v>610</v>
      </c>
      <c r="D98" s="40" t="s">
        <v>267</v>
      </c>
      <c r="E98" s="17">
        <f t="shared" si="41"/>
        <v>6909625.2000000002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16">
        <v>2</v>
      </c>
      <c r="M98" s="34">
        <f t="shared" si="42"/>
        <v>6618000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150000</v>
      </c>
      <c r="V98" s="34">
        <f t="shared" si="43"/>
        <v>141625.20000000001</v>
      </c>
      <c r="W98" s="34">
        <v>0</v>
      </c>
      <c r="X98" s="34">
        <v>0</v>
      </c>
      <c r="Y98" s="34">
        <v>0</v>
      </c>
    </row>
    <row r="99" spans="1:25" s="300" customFormat="1" ht="33" customHeight="1" x14ac:dyDescent="0.25">
      <c r="A99" s="13">
        <f t="shared" si="38"/>
        <v>13</v>
      </c>
      <c r="B99" s="13" t="s">
        <v>142</v>
      </c>
      <c r="C99" s="13" t="s">
        <v>612</v>
      </c>
      <c r="D99" s="40" t="s">
        <v>267</v>
      </c>
      <c r="E99" s="17">
        <f t="shared" si="41"/>
        <v>17049063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16">
        <v>5</v>
      </c>
      <c r="M99" s="34">
        <f t="shared" si="42"/>
        <v>16545000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150000</v>
      </c>
      <c r="V99" s="34">
        <f t="shared" si="43"/>
        <v>354063.00000000006</v>
      </c>
      <c r="W99" s="34">
        <v>0</v>
      </c>
      <c r="X99" s="34">
        <v>0</v>
      </c>
      <c r="Y99" s="34">
        <v>0</v>
      </c>
    </row>
    <row r="100" spans="1:25" s="300" customFormat="1" ht="33" customHeight="1" x14ac:dyDescent="0.25">
      <c r="A100" s="13">
        <f t="shared" si="38"/>
        <v>14</v>
      </c>
      <c r="B100" s="13" t="s">
        <v>142</v>
      </c>
      <c r="C100" s="13" t="s">
        <v>613</v>
      </c>
      <c r="D100" s="40" t="s">
        <v>267</v>
      </c>
      <c r="E100" s="17">
        <f t="shared" si="41"/>
        <v>13669250.4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16">
        <v>4</v>
      </c>
      <c r="M100" s="34">
        <f t="shared" ref="M100:M148" si="44">3309000*L100</f>
        <v>13236000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150000</v>
      </c>
      <c r="V100" s="34">
        <f t="shared" si="43"/>
        <v>283250.40000000002</v>
      </c>
      <c r="W100" s="34">
        <v>0</v>
      </c>
      <c r="X100" s="34">
        <v>0</v>
      </c>
      <c r="Y100" s="34">
        <v>0</v>
      </c>
    </row>
    <row r="101" spans="1:25" s="300" customFormat="1" ht="33" customHeight="1" x14ac:dyDescent="0.25">
      <c r="A101" s="13">
        <f t="shared" ref="A101:A148" si="45">A100+1</f>
        <v>15</v>
      </c>
      <c r="B101" s="13" t="s">
        <v>149</v>
      </c>
      <c r="C101" s="13" t="s">
        <v>614</v>
      </c>
      <c r="D101" s="40" t="s">
        <v>675</v>
      </c>
      <c r="E101" s="17">
        <f t="shared" si="41"/>
        <v>13669250.4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16">
        <v>4</v>
      </c>
      <c r="M101" s="34">
        <f t="shared" si="44"/>
        <v>13236000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150000</v>
      </c>
      <c r="V101" s="34">
        <f t="shared" si="43"/>
        <v>283250.40000000002</v>
      </c>
      <c r="W101" s="34">
        <v>0</v>
      </c>
      <c r="X101" s="34">
        <v>0</v>
      </c>
      <c r="Y101" s="34">
        <v>0</v>
      </c>
    </row>
    <row r="102" spans="1:25" s="300" customFormat="1" ht="33" customHeight="1" x14ac:dyDescent="0.25">
      <c r="A102" s="13">
        <f t="shared" si="45"/>
        <v>16</v>
      </c>
      <c r="B102" s="13" t="s">
        <v>149</v>
      </c>
      <c r="C102" s="13" t="s">
        <v>615</v>
      </c>
      <c r="D102" s="40" t="s">
        <v>267</v>
      </c>
      <c r="E102" s="17">
        <f t="shared" si="41"/>
        <v>13669250.4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16">
        <v>4</v>
      </c>
      <c r="M102" s="34">
        <f t="shared" si="44"/>
        <v>13236000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150000</v>
      </c>
      <c r="V102" s="34">
        <f t="shared" si="43"/>
        <v>283250.40000000002</v>
      </c>
      <c r="W102" s="34">
        <v>0</v>
      </c>
      <c r="X102" s="34">
        <v>0</v>
      </c>
      <c r="Y102" s="34">
        <v>0</v>
      </c>
    </row>
    <row r="103" spans="1:25" s="300" customFormat="1" ht="33" customHeight="1" x14ac:dyDescent="0.25">
      <c r="A103" s="13">
        <f t="shared" si="45"/>
        <v>17</v>
      </c>
      <c r="B103" s="11" t="s">
        <v>146</v>
      </c>
      <c r="C103" s="13" t="s">
        <v>616</v>
      </c>
      <c r="D103" s="40" t="s">
        <v>267</v>
      </c>
      <c r="E103" s="17">
        <f t="shared" si="41"/>
        <v>6909625.2000000002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16">
        <v>2</v>
      </c>
      <c r="M103" s="34">
        <f t="shared" si="44"/>
        <v>6618000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150000</v>
      </c>
      <c r="V103" s="34">
        <f t="shared" si="43"/>
        <v>141625.20000000001</v>
      </c>
      <c r="W103" s="34">
        <v>0</v>
      </c>
      <c r="X103" s="34">
        <v>0</v>
      </c>
      <c r="Y103" s="34">
        <v>0</v>
      </c>
    </row>
    <row r="104" spans="1:25" s="300" customFormat="1" ht="33" customHeight="1" x14ac:dyDescent="0.25">
      <c r="A104" s="13">
        <f t="shared" si="45"/>
        <v>18</v>
      </c>
      <c r="B104" s="13" t="s">
        <v>142</v>
      </c>
      <c r="C104" s="13" t="s">
        <v>617</v>
      </c>
      <c r="D104" s="40" t="s">
        <v>267</v>
      </c>
      <c r="E104" s="17">
        <f t="shared" si="41"/>
        <v>6909625.2000000002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16">
        <v>2</v>
      </c>
      <c r="M104" s="34">
        <f t="shared" si="44"/>
        <v>6618000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150000</v>
      </c>
      <c r="V104" s="34">
        <f t="shared" si="43"/>
        <v>141625.20000000001</v>
      </c>
      <c r="W104" s="34">
        <v>0</v>
      </c>
      <c r="X104" s="34">
        <v>0</v>
      </c>
      <c r="Y104" s="34">
        <v>0</v>
      </c>
    </row>
    <row r="105" spans="1:25" s="300" customFormat="1" ht="33" customHeight="1" x14ac:dyDescent="0.25">
      <c r="A105" s="13">
        <f t="shared" si="45"/>
        <v>19</v>
      </c>
      <c r="B105" s="13" t="s">
        <v>134</v>
      </c>
      <c r="C105" s="11" t="s">
        <v>618</v>
      </c>
      <c r="D105" s="40" t="s">
        <v>267</v>
      </c>
      <c r="E105" s="17">
        <f t="shared" si="41"/>
        <v>5594052.9743999997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16">
        <v>0</v>
      </c>
      <c r="M105" s="34">
        <v>0</v>
      </c>
      <c r="N105" s="34">
        <v>5427896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50000</v>
      </c>
      <c r="V105" s="34">
        <f t="shared" si="43"/>
        <v>116156.97440000001</v>
      </c>
      <c r="W105" s="34">
        <v>0</v>
      </c>
      <c r="X105" s="34">
        <v>0</v>
      </c>
      <c r="Y105" s="34">
        <v>0</v>
      </c>
    </row>
    <row r="106" spans="1:25" s="300" customFormat="1" ht="33" customHeight="1" x14ac:dyDescent="0.25">
      <c r="A106" s="13">
        <f t="shared" si="45"/>
        <v>20</v>
      </c>
      <c r="B106" s="13" t="s">
        <v>139</v>
      </c>
      <c r="C106" s="11" t="s">
        <v>619</v>
      </c>
      <c r="D106" s="40" t="s">
        <v>267</v>
      </c>
      <c r="E106" s="17">
        <f t="shared" si="41"/>
        <v>1965927.6534</v>
      </c>
      <c r="F106" s="34">
        <v>0</v>
      </c>
      <c r="G106" s="34">
        <v>0</v>
      </c>
      <c r="H106" s="34">
        <v>0</v>
      </c>
      <c r="I106" s="34">
        <v>558404</v>
      </c>
      <c r="J106" s="34">
        <v>425071.5</v>
      </c>
      <c r="K106" s="34">
        <v>794405.5</v>
      </c>
      <c r="L106" s="16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150000</v>
      </c>
      <c r="V106" s="34">
        <f t="shared" si="43"/>
        <v>38046.653400000003</v>
      </c>
      <c r="W106" s="34">
        <v>0</v>
      </c>
      <c r="X106" s="34">
        <v>0</v>
      </c>
      <c r="Y106" s="34">
        <v>0</v>
      </c>
    </row>
    <row r="107" spans="1:25" s="300" customFormat="1" ht="33" customHeight="1" x14ac:dyDescent="0.25">
      <c r="A107" s="13">
        <f t="shared" si="45"/>
        <v>21</v>
      </c>
      <c r="B107" s="13" t="s">
        <v>149</v>
      </c>
      <c r="C107" s="11" t="s">
        <v>620</v>
      </c>
      <c r="D107" s="40" t="s">
        <v>267</v>
      </c>
      <c r="E107" s="17">
        <f t="shared" si="41"/>
        <v>977320.88879999996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907892</v>
      </c>
      <c r="L107" s="16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50000</v>
      </c>
      <c r="V107" s="34">
        <f t="shared" si="43"/>
        <v>19428.888800000001</v>
      </c>
      <c r="W107" s="34">
        <v>0</v>
      </c>
      <c r="X107" s="34">
        <v>0</v>
      </c>
      <c r="Y107" s="34">
        <v>0</v>
      </c>
    </row>
    <row r="108" spans="1:25" s="300" customFormat="1" ht="33" customHeight="1" x14ac:dyDescent="0.25">
      <c r="A108" s="13">
        <f t="shared" si="45"/>
        <v>22</v>
      </c>
      <c r="B108" s="13" t="s">
        <v>149</v>
      </c>
      <c r="C108" s="11" t="s">
        <v>621</v>
      </c>
      <c r="D108" s="40" t="s">
        <v>267</v>
      </c>
      <c r="E108" s="17">
        <f t="shared" si="41"/>
        <v>977320.88879999996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907892</v>
      </c>
      <c r="L108" s="16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50000</v>
      </c>
      <c r="V108" s="34">
        <f t="shared" si="43"/>
        <v>19428.888800000001</v>
      </c>
      <c r="W108" s="34">
        <v>0</v>
      </c>
      <c r="X108" s="34">
        <v>0</v>
      </c>
      <c r="Y108" s="34">
        <v>0</v>
      </c>
    </row>
    <row r="109" spans="1:25" s="300" customFormat="1" ht="33" customHeight="1" x14ac:dyDescent="0.25">
      <c r="A109" s="13">
        <f t="shared" si="45"/>
        <v>23</v>
      </c>
      <c r="B109" s="13" t="s">
        <v>149</v>
      </c>
      <c r="C109" s="11" t="s">
        <v>622</v>
      </c>
      <c r="D109" s="40" t="s">
        <v>267</v>
      </c>
      <c r="E109" s="17">
        <f t="shared" si="41"/>
        <v>6287059.5961999996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16">
        <v>0</v>
      </c>
      <c r="M109" s="34">
        <v>0</v>
      </c>
      <c r="N109" s="34">
        <v>6106383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50000</v>
      </c>
      <c r="V109" s="34">
        <f t="shared" si="43"/>
        <v>130676.59620000001</v>
      </c>
      <c r="W109" s="34">
        <v>0</v>
      </c>
      <c r="X109" s="34">
        <v>0</v>
      </c>
      <c r="Y109" s="34">
        <v>0</v>
      </c>
    </row>
    <row r="110" spans="1:25" s="300" customFormat="1" ht="33" customHeight="1" x14ac:dyDescent="0.25">
      <c r="A110" s="13">
        <f t="shared" si="45"/>
        <v>24</v>
      </c>
      <c r="B110" s="13" t="s">
        <v>149</v>
      </c>
      <c r="C110" s="11" t="s">
        <v>623</v>
      </c>
      <c r="D110" s="40" t="s">
        <v>267</v>
      </c>
      <c r="E110" s="17">
        <f t="shared" si="41"/>
        <v>1603262.4887400002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1520719.1</v>
      </c>
      <c r="L110" s="16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50000</v>
      </c>
      <c r="V110" s="34">
        <f t="shared" si="43"/>
        <v>32543.388740000006</v>
      </c>
      <c r="W110" s="34">
        <v>0</v>
      </c>
      <c r="X110" s="34">
        <v>0</v>
      </c>
      <c r="Y110" s="34">
        <v>0</v>
      </c>
    </row>
    <row r="111" spans="1:25" s="300" customFormat="1" ht="33" customHeight="1" x14ac:dyDescent="0.25">
      <c r="A111" s="13">
        <f t="shared" si="45"/>
        <v>25</v>
      </c>
      <c r="B111" s="13" t="s">
        <v>142</v>
      </c>
      <c r="C111" s="11" t="s">
        <v>624</v>
      </c>
      <c r="D111" s="40" t="s">
        <v>267</v>
      </c>
      <c r="E111" s="17">
        <f t="shared" si="41"/>
        <v>174048.0086</v>
      </c>
      <c r="F111" s="34">
        <v>0</v>
      </c>
      <c r="G111" s="34">
        <v>0</v>
      </c>
      <c r="H111" s="44">
        <v>0</v>
      </c>
      <c r="I111" s="34">
        <v>0</v>
      </c>
      <c r="J111" s="34">
        <v>121449</v>
      </c>
      <c r="K111" s="34">
        <v>0</v>
      </c>
      <c r="L111" s="16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50000</v>
      </c>
      <c r="V111" s="34">
        <f t="shared" si="43"/>
        <v>2599.0086000000001</v>
      </c>
      <c r="W111" s="34">
        <v>0</v>
      </c>
      <c r="X111" s="34">
        <v>0</v>
      </c>
      <c r="Y111" s="34">
        <v>0</v>
      </c>
    </row>
    <row r="112" spans="1:25" s="300" customFormat="1" ht="33" customHeight="1" x14ac:dyDescent="0.25">
      <c r="A112" s="13">
        <f t="shared" si="45"/>
        <v>26</v>
      </c>
      <c r="B112" s="13" t="s">
        <v>142</v>
      </c>
      <c r="C112" s="11" t="s">
        <v>625</v>
      </c>
      <c r="D112" s="40" t="s">
        <v>280</v>
      </c>
      <c r="E112" s="17">
        <f t="shared" si="41"/>
        <v>977320.88879999996</v>
      </c>
      <c r="F112" s="34">
        <v>0</v>
      </c>
      <c r="G112" s="34">
        <v>0</v>
      </c>
      <c r="H112" s="44">
        <v>0</v>
      </c>
      <c r="I112" s="34">
        <v>0</v>
      </c>
      <c r="J112" s="34">
        <v>0</v>
      </c>
      <c r="K112" s="34">
        <v>907892</v>
      </c>
      <c r="L112" s="16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50000</v>
      </c>
      <c r="V112" s="34">
        <f t="shared" si="43"/>
        <v>19428.888800000001</v>
      </c>
      <c r="W112" s="34">
        <v>0</v>
      </c>
      <c r="X112" s="34">
        <v>0</v>
      </c>
      <c r="Y112" s="34">
        <v>0</v>
      </c>
    </row>
    <row r="113" spans="1:25" s="300" customFormat="1" ht="33" customHeight="1" x14ac:dyDescent="0.25">
      <c r="A113" s="13">
        <f t="shared" si="45"/>
        <v>27</v>
      </c>
      <c r="B113" s="13" t="s">
        <v>144</v>
      </c>
      <c r="C113" s="11" t="s">
        <v>626</v>
      </c>
      <c r="D113" s="40" t="s">
        <v>267</v>
      </c>
      <c r="E113" s="17">
        <f t="shared" si="41"/>
        <v>3529812.6</v>
      </c>
      <c r="F113" s="34">
        <v>0</v>
      </c>
      <c r="G113" s="34">
        <v>0</v>
      </c>
      <c r="H113" s="44">
        <v>0</v>
      </c>
      <c r="I113" s="34">
        <v>0</v>
      </c>
      <c r="J113" s="34">
        <v>0</v>
      </c>
      <c r="K113" s="34">
        <v>0</v>
      </c>
      <c r="L113" s="16">
        <v>1</v>
      </c>
      <c r="M113" s="34">
        <f t="shared" si="44"/>
        <v>3309000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150000</v>
      </c>
      <c r="V113" s="34">
        <f t="shared" si="43"/>
        <v>70812.600000000006</v>
      </c>
      <c r="W113" s="34">
        <v>0</v>
      </c>
      <c r="X113" s="34">
        <v>0</v>
      </c>
      <c r="Y113" s="34">
        <v>0</v>
      </c>
    </row>
    <row r="114" spans="1:25" s="300" customFormat="1" ht="33" customHeight="1" x14ac:dyDescent="0.25">
      <c r="A114" s="13">
        <f t="shared" si="45"/>
        <v>28</v>
      </c>
      <c r="B114" s="11" t="s">
        <v>146</v>
      </c>
      <c r="C114" s="11" t="s">
        <v>627</v>
      </c>
      <c r="D114" s="40" t="s">
        <v>267</v>
      </c>
      <c r="E114" s="17">
        <f t="shared" si="41"/>
        <v>2983248.3487999998</v>
      </c>
      <c r="F114" s="34">
        <v>0</v>
      </c>
      <c r="G114" s="34">
        <v>0</v>
      </c>
      <c r="H114" s="44">
        <v>0</v>
      </c>
      <c r="I114" s="34">
        <v>2871792</v>
      </c>
      <c r="J114" s="34">
        <v>0</v>
      </c>
      <c r="K114" s="34">
        <v>0</v>
      </c>
      <c r="L114" s="16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50000</v>
      </c>
      <c r="V114" s="34">
        <f t="shared" si="43"/>
        <v>61456.348800000007</v>
      </c>
      <c r="W114" s="34">
        <v>0</v>
      </c>
      <c r="X114" s="34">
        <v>0</v>
      </c>
      <c r="Y114" s="34">
        <v>0</v>
      </c>
    </row>
    <row r="115" spans="1:25" s="301" customFormat="1" ht="33" customHeight="1" x14ac:dyDescent="0.25">
      <c r="A115" s="13">
        <f t="shared" si="45"/>
        <v>29</v>
      </c>
      <c r="B115" s="13" t="s">
        <v>159</v>
      </c>
      <c r="C115" s="11" t="s">
        <v>628</v>
      </c>
      <c r="D115" s="40" t="s">
        <v>267</v>
      </c>
      <c r="E115" s="17">
        <f t="shared" si="41"/>
        <v>397745.3333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340459.5</v>
      </c>
      <c r="L115" s="16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50000</v>
      </c>
      <c r="V115" s="34">
        <f t="shared" si="43"/>
        <v>7285.8333000000011</v>
      </c>
      <c r="W115" s="34"/>
      <c r="X115" s="34">
        <v>0</v>
      </c>
      <c r="Y115" s="34">
        <v>0</v>
      </c>
    </row>
    <row r="116" spans="1:25" s="300" customFormat="1" ht="33" customHeight="1" x14ac:dyDescent="0.25">
      <c r="A116" s="13">
        <f t="shared" si="45"/>
        <v>30</v>
      </c>
      <c r="B116" s="13" t="s">
        <v>149</v>
      </c>
      <c r="C116" s="11" t="s">
        <v>629</v>
      </c>
      <c r="D116" s="40" t="s">
        <v>267</v>
      </c>
      <c r="E116" s="17">
        <f t="shared" si="41"/>
        <v>1672811.5554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1588811</v>
      </c>
      <c r="L116" s="16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50000</v>
      </c>
      <c r="V116" s="34">
        <f t="shared" si="43"/>
        <v>34000.555400000005</v>
      </c>
      <c r="W116" s="34">
        <v>0</v>
      </c>
      <c r="X116" s="34">
        <v>0</v>
      </c>
      <c r="Y116" s="34">
        <v>0</v>
      </c>
    </row>
    <row r="117" spans="1:25" s="300" customFormat="1" ht="33" customHeight="1" x14ac:dyDescent="0.25">
      <c r="A117" s="13">
        <f t="shared" si="45"/>
        <v>31</v>
      </c>
      <c r="B117" s="13" t="s">
        <v>149</v>
      </c>
      <c r="C117" s="11" t="s">
        <v>630</v>
      </c>
      <c r="D117" s="40" t="s">
        <v>267</v>
      </c>
      <c r="E117" s="17">
        <f t="shared" si="41"/>
        <v>745490.6666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680919</v>
      </c>
      <c r="L117" s="16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50000</v>
      </c>
      <c r="V117" s="34">
        <f t="shared" si="43"/>
        <v>14571.666600000002</v>
      </c>
      <c r="W117" s="34">
        <v>0</v>
      </c>
      <c r="X117" s="34">
        <v>0</v>
      </c>
      <c r="Y117" s="34">
        <v>0</v>
      </c>
    </row>
    <row r="118" spans="1:25" s="300" customFormat="1" ht="33" customHeight="1" x14ac:dyDescent="0.25">
      <c r="A118" s="13">
        <f t="shared" si="45"/>
        <v>32</v>
      </c>
      <c r="B118" s="13" t="s">
        <v>159</v>
      </c>
      <c r="C118" s="11" t="s">
        <v>631</v>
      </c>
      <c r="D118" s="40" t="s">
        <v>267</v>
      </c>
      <c r="E118" s="17">
        <f t="shared" si="41"/>
        <v>5338364.7240000004</v>
      </c>
      <c r="F118" s="34">
        <v>0</v>
      </c>
      <c r="G118" s="34">
        <v>0</v>
      </c>
      <c r="H118" s="34">
        <v>0</v>
      </c>
      <c r="I118" s="34">
        <v>1595440</v>
      </c>
      <c r="J118" s="34">
        <v>1214490</v>
      </c>
      <c r="K118" s="34">
        <v>2269730</v>
      </c>
      <c r="L118" s="16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150000</v>
      </c>
      <c r="V118" s="34">
        <f t="shared" si="43"/>
        <v>108704.72400000002</v>
      </c>
      <c r="W118" s="34">
        <v>0</v>
      </c>
      <c r="X118" s="34">
        <v>0</v>
      </c>
      <c r="Y118" s="34">
        <v>0</v>
      </c>
    </row>
    <row r="119" spans="1:25" s="300" customFormat="1" ht="33" customHeight="1" x14ac:dyDescent="0.25">
      <c r="A119" s="13">
        <f t="shared" si="45"/>
        <v>33</v>
      </c>
      <c r="B119" s="13" t="s">
        <v>139</v>
      </c>
      <c r="C119" s="11" t="s">
        <v>632</v>
      </c>
      <c r="D119" s="40" t="s">
        <v>280</v>
      </c>
      <c r="E119" s="17">
        <f t="shared" si="41"/>
        <v>861405.77769999998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794405.5</v>
      </c>
      <c r="L119" s="16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50000</v>
      </c>
      <c r="V119" s="34">
        <f t="shared" si="43"/>
        <v>17000.277700000002</v>
      </c>
      <c r="W119" s="34">
        <v>0</v>
      </c>
      <c r="X119" s="34">
        <v>0</v>
      </c>
      <c r="Y119" s="34">
        <v>0</v>
      </c>
    </row>
    <row r="120" spans="1:25" s="300" customFormat="1" ht="33" customHeight="1" x14ac:dyDescent="0.25">
      <c r="A120" s="13">
        <f t="shared" si="45"/>
        <v>34</v>
      </c>
      <c r="B120" s="13" t="s">
        <v>139</v>
      </c>
      <c r="C120" s="11" t="s">
        <v>633</v>
      </c>
      <c r="D120" s="40" t="s">
        <v>267</v>
      </c>
      <c r="E120" s="17">
        <f t="shared" si="41"/>
        <v>5594052.9743999997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16">
        <v>0</v>
      </c>
      <c r="M120" s="34">
        <v>0</v>
      </c>
      <c r="N120" s="34">
        <v>5427896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50000</v>
      </c>
      <c r="V120" s="34">
        <f t="shared" si="43"/>
        <v>116156.97440000001</v>
      </c>
      <c r="W120" s="34">
        <v>0</v>
      </c>
      <c r="X120" s="34">
        <v>0</v>
      </c>
      <c r="Y120" s="34">
        <v>0</v>
      </c>
    </row>
    <row r="121" spans="1:25" s="300" customFormat="1" ht="33" customHeight="1" x14ac:dyDescent="0.25">
      <c r="A121" s="13">
        <f t="shared" si="45"/>
        <v>35</v>
      </c>
      <c r="B121" s="11" t="s">
        <v>146</v>
      </c>
      <c r="C121" s="11" t="s">
        <v>634</v>
      </c>
      <c r="D121" s="40" t="s">
        <v>267</v>
      </c>
      <c r="E121" s="17">
        <f t="shared" si="41"/>
        <v>620353.8456</v>
      </c>
      <c r="F121" s="34">
        <v>0</v>
      </c>
      <c r="G121" s="34">
        <v>0</v>
      </c>
      <c r="H121" s="34">
        <v>0</v>
      </c>
      <c r="I121" s="34">
        <v>558404</v>
      </c>
      <c r="J121" s="34">
        <v>0</v>
      </c>
      <c r="K121" s="34">
        <v>0</v>
      </c>
      <c r="L121" s="16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50000</v>
      </c>
      <c r="V121" s="34">
        <f t="shared" si="43"/>
        <v>11949.845600000001</v>
      </c>
      <c r="W121" s="34">
        <v>0</v>
      </c>
      <c r="X121" s="34">
        <v>0</v>
      </c>
      <c r="Y121" s="34">
        <v>0</v>
      </c>
    </row>
    <row r="122" spans="1:25" s="300" customFormat="1" ht="33" customHeight="1" x14ac:dyDescent="0.25">
      <c r="A122" s="13">
        <f t="shared" si="45"/>
        <v>36</v>
      </c>
      <c r="B122" s="13" t="s">
        <v>142</v>
      </c>
      <c r="C122" s="11" t="s">
        <v>635</v>
      </c>
      <c r="D122" s="40" t="s">
        <v>267</v>
      </c>
      <c r="E122" s="17">
        <f t="shared" si="41"/>
        <v>2704082.3650000002</v>
      </c>
      <c r="F122" s="34">
        <v>2598475</v>
      </c>
      <c r="G122" s="34">
        <v>0</v>
      </c>
      <c r="H122" s="44">
        <v>0</v>
      </c>
      <c r="I122" s="34">
        <v>0</v>
      </c>
      <c r="J122" s="34">
        <v>0</v>
      </c>
      <c r="K122" s="34">
        <v>0</v>
      </c>
      <c r="L122" s="16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50000</v>
      </c>
      <c r="V122" s="34">
        <f t="shared" si="43"/>
        <v>55607.365000000005</v>
      </c>
      <c r="W122" s="34">
        <v>0</v>
      </c>
      <c r="X122" s="34">
        <v>0</v>
      </c>
      <c r="Y122" s="34">
        <v>0</v>
      </c>
    </row>
    <row r="123" spans="1:25" s="300" customFormat="1" ht="33" customHeight="1" x14ac:dyDescent="0.25">
      <c r="A123" s="13">
        <f t="shared" si="45"/>
        <v>37</v>
      </c>
      <c r="B123" s="13" t="s">
        <v>149</v>
      </c>
      <c r="C123" s="11" t="s">
        <v>636</v>
      </c>
      <c r="D123" s="40" t="s">
        <v>267</v>
      </c>
      <c r="E123" s="17">
        <f t="shared" si="41"/>
        <v>6909625.2000000002</v>
      </c>
      <c r="F123" s="34">
        <v>0</v>
      </c>
      <c r="G123" s="34">
        <v>0</v>
      </c>
      <c r="H123" s="44">
        <v>0</v>
      </c>
      <c r="I123" s="34">
        <v>0</v>
      </c>
      <c r="J123" s="34">
        <v>0</v>
      </c>
      <c r="K123" s="34">
        <v>0</v>
      </c>
      <c r="L123" s="16">
        <v>2</v>
      </c>
      <c r="M123" s="34">
        <f t="shared" si="44"/>
        <v>6618000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150000</v>
      </c>
      <c r="V123" s="34">
        <f t="shared" si="43"/>
        <v>141625.20000000001</v>
      </c>
      <c r="W123" s="34">
        <v>0</v>
      </c>
      <c r="X123" s="34">
        <v>0</v>
      </c>
      <c r="Y123" s="34">
        <v>0</v>
      </c>
    </row>
    <row r="124" spans="1:25" s="300" customFormat="1" ht="33" customHeight="1" x14ac:dyDescent="0.25">
      <c r="A124" s="13">
        <f t="shared" si="45"/>
        <v>38</v>
      </c>
      <c r="B124" s="13" t="s">
        <v>159</v>
      </c>
      <c r="C124" s="11" t="s">
        <v>638</v>
      </c>
      <c r="D124" s="40" t="s">
        <v>267</v>
      </c>
      <c r="E124" s="17">
        <f t="shared" si="41"/>
        <v>6909625.2000000002</v>
      </c>
      <c r="F124" s="34">
        <v>0</v>
      </c>
      <c r="G124" s="34">
        <v>0</v>
      </c>
      <c r="H124" s="44">
        <v>0</v>
      </c>
      <c r="I124" s="34">
        <v>0</v>
      </c>
      <c r="J124" s="34">
        <v>0</v>
      </c>
      <c r="K124" s="34">
        <v>0</v>
      </c>
      <c r="L124" s="16">
        <v>2</v>
      </c>
      <c r="M124" s="34">
        <f t="shared" si="44"/>
        <v>6618000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150000</v>
      </c>
      <c r="V124" s="34">
        <f t="shared" si="43"/>
        <v>141625.20000000001</v>
      </c>
      <c r="W124" s="34">
        <v>0</v>
      </c>
      <c r="X124" s="34">
        <v>0</v>
      </c>
      <c r="Y124" s="34">
        <v>0</v>
      </c>
    </row>
    <row r="125" spans="1:25" s="300" customFormat="1" ht="33" customHeight="1" x14ac:dyDescent="0.25">
      <c r="A125" s="13">
        <f t="shared" si="45"/>
        <v>39</v>
      </c>
      <c r="B125" s="13" t="s">
        <v>139</v>
      </c>
      <c r="C125" s="11" t="s">
        <v>640</v>
      </c>
      <c r="D125" s="40" t="s">
        <v>280</v>
      </c>
      <c r="E125" s="17">
        <f>F125+G125+H125+I125+J125+K125+M125+N125+O125+P125+Q125+R125+S125+T125+U125+V125+W125+X125+Y125</f>
        <v>745490.6666</v>
      </c>
      <c r="F125" s="34">
        <v>0</v>
      </c>
      <c r="G125" s="34">
        <v>0</v>
      </c>
      <c r="H125" s="44">
        <v>0</v>
      </c>
      <c r="I125" s="34">
        <v>0</v>
      </c>
      <c r="J125" s="44">
        <v>0</v>
      </c>
      <c r="K125" s="34">
        <v>680919</v>
      </c>
      <c r="L125" s="16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50000</v>
      </c>
      <c r="V125" s="34">
        <f t="shared" si="43"/>
        <v>14571.666600000002</v>
      </c>
      <c r="W125" s="34">
        <v>0</v>
      </c>
      <c r="X125" s="34">
        <v>0</v>
      </c>
      <c r="Y125" s="34">
        <v>0</v>
      </c>
    </row>
    <row r="126" spans="1:25" s="300" customFormat="1" ht="33" customHeight="1" x14ac:dyDescent="0.25">
      <c r="A126" s="13">
        <f t="shared" si="45"/>
        <v>40</v>
      </c>
      <c r="B126" s="13" t="s">
        <v>149</v>
      </c>
      <c r="C126" s="11" t="s">
        <v>641</v>
      </c>
      <c r="D126" s="40" t="s">
        <v>267</v>
      </c>
      <c r="E126" s="17">
        <f t="shared" si="41"/>
        <v>745490.6666</v>
      </c>
      <c r="F126" s="34">
        <v>0</v>
      </c>
      <c r="G126" s="34">
        <v>0</v>
      </c>
      <c r="H126" s="44">
        <v>0</v>
      </c>
      <c r="I126" s="34">
        <v>0</v>
      </c>
      <c r="J126" s="44">
        <v>0</v>
      </c>
      <c r="K126" s="34">
        <v>680919</v>
      </c>
      <c r="L126" s="16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50000</v>
      </c>
      <c r="V126" s="34">
        <f t="shared" si="43"/>
        <v>14571.666600000002</v>
      </c>
      <c r="W126" s="34">
        <v>0</v>
      </c>
      <c r="X126" s="34">
        <v>0</v>
      </c>
      <c r="Y126" s="34">
        <v>0</v>
      </c>
    </row>
    <row r="127" spans="1:25" s="300" customFormat="1" ht="33" customHeight="1" x14ac:dyDescent="0.25">
      <c r="A127" s="13">
        <f t="shared" si="45"/>
        <v>41</v>
      </c>
      <c r="B127" s="13" t="s">
        <v>149</v>
      </c>
      <c r="C127" s="11" t="s">
        <v>642</v>
      </c>
      <c r="D127" s="40" t="s">
        <v>267</v>
      </c>
      <c r="E127" s="17">
        <f t="shared" si="41"/>
        <v>5940556.2852999996</v>
      </c>
      <c r="F127" s="34">
        <v>0</v>
      </c>
      <c r="G127" s="34">
        <v>0</v>
      </c>
      <c r="H127" s="44">
        <v>0</v>
      </c>
      <c r="I127" s="34">
        <v>0</v>
      </c>
      <c r="J127" s="44">
        <v>0</v>
      </c>
      <c r="K127" s="34">
        <v>0</v>
      </c>
      <c r="L127" s="16">
        <v>0</v>
      </c>
      <c r="M127" s="34">
        <v>0</v>
      </c>
      <c r="N127" s="34">
        <v>5767139.5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50000</v>
      </c>
      <c r="V127" s="34">
        <f t="shared" si="43"/>
        <v>123416.78530000002</v>
      </c>
      <c r="W127" s="34">
        <v>0</v>
      </c>
      <c r="X127" s="34">
        <v>0</v>
      </c>
      <c r="Y127" s="34">
        <v>0</v>
      </c>
    </row>
    <row r="128" spans="1:25" s="300" customFormat="1" ht="33" customHeight="1" x14ac:dyDescent="0.25">
      <c r="A128" s="13">
        <f t="shared" si="45"/>
        <v>42</v>
      </c>
      <c r="B128" s="11" t="s">
        <v>146</v>
      </c>
      <c r="C128" s="11" t="s">
        <v>643</v>
      </c>
      <c r="D128" s="40" t="s">
        <v>267</v>
      </c>
      <c r="E128" s="17">
        <f t="shared" si="41"/>
        <v>513660.44439999998</v>
      </c>
      <c r="F128" s="34">
        <v>0</v>
      </c>
      <c r="G128" s="34">
        <v>0</v>
      </c>
      <c r="H128" s="44">
        <v>0</v>
      </c>
      <c r="I128" s="34">
        <v>0</v>
      </c>
      <c r="J128" s="44">
        <v>0</v>
      </c>
      <c r="K128" s="34">
        <v>453946</v>
      </c>
      <c r="L128" s="16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50000</v>
      </c>
      <c r="V128" s="34">
        <f t="shared" si="43"/>
        <v>9714.4444000000003</v>
      </c>
      <c r="W128" s="34">
        <v>0</v>
      </c>
      <c r="X128" s="34">
        <v>0</v>
      </c>
      <c r="Y128" s="34">
        <v>0</v>
      </c>
    </row>
    <row r="129" spans="1:25" s="300" customFormat="1" ht="33" customHeight="1" x14ac:dyDescent="0.25">
      <c r="A129" s="13">
        <f t="shared" si="45"/>
        <v>43</v>
      </c>
      <c r="B129" s="13" t="s">
        <v>149</v>
      </c>
      <c r="C129" s="11" t="s">
        <v>644</v>
      </c>
      <c r="D129" s="40" t="s">
        <v>267</v>
      </c>
      <c r="E129" s="17">
        <f t="shared" si="41"/>
        <v>1672811.5554</v>
      </c>
      <c r="F129" s="34">
        <v>0</v>
      </c>
      <c r="G129" s="34">
        <v>0</v>
      </c>
      <c r="H129" s="44">
        <v>0</v>
      </c>
      <c r="I129" s="34">
        <v>0</v>
      </c>
      <c r="J129" s="44">
        <v>0</v>
      </c>
      <c r="K129" s="34">
        <v>1588811</v>
      </c>
      <c r="L129" s="16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50000</v>
      </c>
      <c r="V129" s="34">
        <f t="shared" si="43"/>
        <v>34000.555400000005</v>
      </c>
      <c r="W129" s="34">
        <v>0</v>
      </c>
      <c r="X129" s="34">
        <v>0</v>
      </c>
      <c r="Y129" s="34">
        <v>0</v>
      </c>
    </row>
    <row r="130" spans="1:25" s="300" customFormat="1" ht="33" customHeight="1" x14ac:dyDescent="0.25">
      <c r="A130" s="13">
        <f t="shared" si="45"/>
        <v>44</v>
      </c>
      <c r="B130" s="13" t="s">
        <v>142</v>
      </c>
      <c r="C130" s="11" t="s">
        <v>645</v>
      </c>
      <c r="D130" s="40" t="s">
        <v>280</v>
      </c>
      <c r="E130" s="17">
        <f t="shared" si="41"/>
        <v>235464.17775999999</v>
      </c>
      <c r="F130" s="34">
        <v>0</v>
      </c>
      <c r="G130" s="34">
        <v>0</v>
      </c>
      <c r="H130" s="44">
        <v>0</v>
      </c>
      <c r="I130" s="34">
        <v>0</v>
      </c>
      <c r="J130" s="44">
        <v>0</v>
      </c>
      <c r="K130" s="34">
        <v>181578.4</v>
      </c>
      <c r="L130" s="16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50000</v>
      </c>
      <c r="V130" s="34">
        <f t="shared" si="43"/>
        <v>3885.7777600000004</v>
      </c>
      <c r="W130" s="34">
        <v>0</v>
      </c>
      <c r="X130" s="34">
        <v>0</v>
      </c>
      <c r="Y130" s="34">
        <v>0</v>
      </c>
    </row>
    <row r="131" spans="1:25" s="300" customFormat="1" ht="33" customHeight="1" x14ac:dyDescent="0.25">
      <c r="A131" s="13">
        <f t="shared" si="45"/>
        <v>45</v>
      </c>
      <c r="B131" s="13" t="s">
        <v>142</v>
      </c>
      <c r="C131" s="11" t="s">
        <v>646</v>
      </c>
      <c r="D131" s="40" t="s">
        <v>280</v>
      </c>
      <c r="E131" s="17">
        <f t="shared" si="41"/>
        <v>235464.17775999999</v>
      </c>
      <c r="F131" s="34">
        <v>0</v>
      </c>
      <c r="G131" s="34">
        <v>0</v>
      </c>
      <c r="H131" s="44">
        <v>0</v>
      </c>
      <c r="I131" s="34">
        <v>0</v>
      </c>
      <c r="J131" s="44">
        <v>0</v>
      </c>
      <c r="K131" s="34">
        <v>181578.4</v>
      </c>
      <c r="L131" s="16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50000</v>
      </c>
      <c r="V131" s="34">
        <f t="shared" si="43"/>
        <v>3885.7777600000004</v>
      </c>
      <c r="W131" s="34">
        <v>0</v>
      </c>
      <c r="X131" s="34">
        <v>0</v>
      </c>
      <c r="Y131" s="34">
        <v>0</v>
      </c>
    </row>
    <row r="132" spans="1:25" s="300" customFormat="1" ht="33" customHeight="1" x14ac:dyDescent="0.25">
      <c r="A132" s="13">
        <f t="shared" si="45"/>
        <v>46</v>
      </c>
      <c r="B132" s="11" t="s">
        <v>146</v>
      </c>
      <c r="C132" s="11" t="s">
        <v>647</v>
      </c>
      <c r="D132" s="40" t="s">
        <v>267</v>
      </c>
      <c r="E132" s="17">
        <f t="shared" si="41"/>
        <v>513660.44439999998</v>
      </c>
      <c r="F132" s="34">
        <v>0</v>
      </c>
      <c r="G132" s="34">
        <v>0</v>
      </c>
      <c r="H132" s="44">
        <v>0</v>
      </c>
      <c r="I132" s="34">
        <v>0</v>
      </c>
      <c r="J132" s="44">
        <v>0</v>
      </c>
      <c r="K132" s="34">
        <v>453946</v>
      </c>
      <c r="L132" s="16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50000</v>
      </c>
      <c r="V132" s="34">
        <f t="shared" si="43"/>
        <v>9714.4444000000003</v>
      </c>
      <c r="W132" s="34">
        <v>0</v>
      </c>
      <c r="X132" s="34">
        <v>0</v>
      </c>
      <c r="Y132" s="34">
        <v>0</v>
      </c>
    </row>
    <row r="133" spans="1:25" s="300" customFormat="1" ht="33" customHeight="1" x14ac:dyDescent="0.25">
      <c r="A133" s="13">
        <f t="shared" si="45"/>
        <v>47</v>
      </c>
      <c r="B133" s="11" t="s">
        <v>146</v>
      </c>
      <c r="C133" s="11" t="s">
        <v>648</v>
      </c>
      <c r="D133" s="40" t="s">
        <v>267</v>
      </c>
      <c r="E133" s="17">
        <f t="shared" si="41"/>
        <v>2704082.3650000002</v>
      </c>
      <c r="F133" s="34">
        <v>2598475</v>
      </c>
      <c r="G133" s="34">
        <v>0</v>
      </c>
      <c r="H133" s="44">
        <v>0</v>
      </c>
      <c r="I133" s="34">
        <v>0</v>
      </c>
      <c r="J133" s="34">
        <v>0</v>
      </c>
      <c r="K133" s="34">
        <v>0</v>
      </c>
      <c r="L133" s="16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50000</v>
      </c>
      <c r="V133" s="34">
        <f t="shared" si="43"/>
        <v>55607.365000000005</v>
      </c>
      <c r="W133" s="34">
        <v>0</v>
      </c>
      <c r="X133" s="34">
        <v>0</v>
      </c>
      <c r="Y133" s="34">
        <v>0</v>
      </c>
    </row>
    <row r="134" spans="1:25" s="300" customFormat="1" ht="33" customHeight="1" x14ac:dyDescent="0.25">
      <c r="A134" s="13">
        <f t="shared" si="45"/>
        <v>48</v>
      </c>
      <c r="B134" s="13" t="s">
        <v>149</v>
      </c>
      <c r="C134" s="11" t="s">
        <v>649</v>
      </c>
      <c r="D134" s="40" t="s">
        <v>267</v>
      </c>
      <c r="E134" s="17">
        <f t="shared" si="41"/>
        <v>384702.58463999996</v>
      </c>
      <c r="F134" s="34">
        <v>0</v>
      </c>
      <c r="G134" s="34">
        <v>0</v>
      </c>
      <c r="H134" s="44">
        <v>0</v>
      </c>
      <c r="I134" s="34">
        <v>0</v>
      </c>
      <c r="J134" s="34">
        <v>97159.2</v>
      </c>
      <c r="K134" s="34">
        <v>181578.4</v>
      </c>
      <c r="L134" s="16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100000</v>
      </c>
      <c r="V134" s="34">
        <f t="shared" si="43"/>
        <v>5964.9846400000006</v>
      </c>
      <c r="W134" s="34">
        <v>0</v>
      </c>
      <c r="X134" s="34">
        <v>0</v>
      </c>
      <c r="Y134" s="34">
        <v>0</v>
      </c>
    </row>
    <row r="135" spans="1:25" s="300" customFormat="1" ht="33" customHeight="1" x14ac:dyDescent="0.25">
      <c r="A135" s="13">
        <f t="shared" si="45"/>
        <v>49</v>
      </c>
      <c r="B135" s="13" t="s">
        <v>149</v>
      </c>
      <c r="C135" s="11" t="s">
        <v>650</v>
      </c>
      <c r="D135" s="40" t="s">
        <v>676</v>
      </c>
      <c r="E135" s="17">
        <f t="shared" si="41"/>
        <v>384702.58463999996</v>
      </c>
      <c r="F135" s="34">
        <v>0</v>
      </c>
      <c r="G135" s="34">
        <v>0</v>
      </c>
      <c r="H135" s="44">
        <v>0</v>
      </c>
      <c r="I135" s="34">
        <v>0</v>
      </c>
      <c r="J135" s="34">
        <v>97159.2</v>
      </c>
      <c r="K135" s="34">
        <v>181578.4</v>
      </c>
      <c r="L135" s="16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100000</v>
      </c>
      <c r="V135" s="34">
        <f t="shared" si="43"/>
        <v>5964.9846400000006</v>
      </c>
      <c r="W135" s="34">
        <v>0</v>
      </c>
      <c r="X135" s="34">
        <v>0</v>
      </c>
      <c r="Y135" s="34">
        <v>0</v>
      </c>
    </row>
    <row r="136" spans="1:25" s="300" customFormat="1" ht="33" customHeight="1" x14ac:dyDescent="0.25">
      <c r="A136" s="13">
        <f t="shared" si="45"/>
        <v>50</v>
      </c>
      <c r="B136" s="13" t="s">
        <v>142</v>
      </c>
      <c r="C136" s="11" t="s">
        <v>651</v>
      </c>
      <c r="D136" s="40" t="s">
        <v>267</v>
      </c>
      <c r="E136" s="17">
        <f t="shared" si="41"/>
        <v>384702.58463999996</v>
      </c>
      <c r="F136" s="34">
        <v>0</v>
      </c>
      <c r="G136" s="34">
        <v>0</v>
      </c>
      <c r="H136" s="44">
        <v>0</v>
      </c>
      <c r="I136" s="34">
        <v>0</v>
      </c>
      <c r="J136" s="34">
        <v>97159.2</v>
      </c>
      <c r="K136" s="34">
        <v>181578.4</v>
      </c>
      <c r="L136" s="16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100000</v>
      </c>
      <c r="V136" s="34">
        <f t="shared" si="43"/>
        <v>5964.9846400000006</v>
      </c>
      <c r="W136" s="34">
        <v>0</v>
      </c>
      <c r="X136" s="34">
        <v>0</v>
      </c>
      <c r="Y136" s="34">
        <v>0</v>
      </c>
    </row>
    <row r="137" spans="1:25" s="300" customFormat="1" ht="33" customHeight="1" x14ac:dyDescent="0.25">
      <c r="A137" s="13">
        <f t="shared" si="45"/>
        <v>51</v>
      </c>
      <c r="B137" s="13" t="s">
        <v>149</v>
      </c>
      <c r="C137" s="11" t="s">
        <v>652</v>
      </c>
      <c r="D137" s="40" t="s">
        <v>676</v>
      </c>
      <c r="E137" s="17">
        <f t="shared" si="41"/>
        <v>149238.40688000002</v>
      </c>
      <c r="F137" s="34">
        <v>0</v>
      </c>
      <c r="G137" s="34">
        <v>0</v>
      </c>
      <c r="H137" s="44">
        <v>0</v>
      </c>
      <c r="I137" s="34">
        <v>0</v>
      </c>
      <c r="J137" s="34">
        <v>97159.2</v>
      </c>
      <c r="K137" s="34">
        <v>0</v>
      </c>
      <c r="L137" s="16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50000</v>
      </c>
      <c r="V137" s="34">
        <f t="shared" si="43"/>
        <v>2079.2068800000002</v>
      </c>
      <c r="W137" s="34">
        <v>0</v>
      </c>
      <c r="X137" s="34">
        <v>0</v>
      </c>
      <c r="Y137" s="34">
        <v>0</v>
      </c>
    </row>
    <row r="138" spans="1:25" s="300" customFormat="1" ht="33" customHeight="1" x14ac:dyDescent="0.25">
      <c r="A138" s="13">
        <f t="shared" si="45"/>
        <v>52</v>
      </c>
      <c r="B138" s="13" t="s">
        <v>149</v>
      </c>
      <c r="C138" s="11" t="s">
        <v>653</v>
      </c>
      <c r="D138" s="40" t="s">
        <v>267</v>
      </c>
      <c r="E138" s="17">
        <f t="shared" si="41"/>
        <v>513660.44439999998</v>
      </c>
      <c r="F138" s="34">
        <v>0</v>
      </c>
      <c r="G138" s="34">
        <v>0</v>
      </c>
      <c r="H138" s="44">
        <v>0</v>
      </c>
      <c r="I138" s="34">
        <v>0</v>
      </c>
      <c r="J138" s="34">
        <v>0</v>
      </c>
      <c r="K138" s="34">
        <v>453946</v>
      </c>
      <c r="L138" s="16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50000</v>
      </c>
      <c r="V138" s="34">
        <f t="shared" si="43"/>
        <v>9714.4444000000003</v>
      </c>
      <c r="W138" s="34">
        <v>0</v>
      </c>
      <c r="X138" s="34">
        <v>0</v>
      </c>
      <c r="Y138" s="34">
        <v>0</v>
      </c>
    </row>
    <row r="139" spans="1:25" s="300" customFormat="1" ht="33" customHeight="1" x14ac:dyDescent="0.25">
      <c r="A139" s="13">
        <f t="shared" si="45"/>
        <v>53</v>
      </c>
      <c r="B139" s="13" t="s">
        <v>149</v>
      </c>
      <c r="C139" s="11" t="s">
        <v>654</v>
      </c>
      <c r="D139" s="40" t="s">
        <v>676</v>
      </c>
      <c r="E139" s="17">
        <f t="shared" si="41"/>
        <v>235464.17775999999</v>
      </c>
      <c r="F139" s="34">
        <v>0</v>
      </c>
      <c r="G139" s="34">
        <v>0</v>
      </c>
      <c r="H139" s="44">
        <v>0</v>
      </c>
      <c r="I139" s="34">
        <v>0</v>
      </c>
      <c r="J139" s="34">
        <v>0</v>
      </c>
      <c r="K139" s="34">
        <v>181578.4</v>
      </c>
      <c r="L139" s="16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50000</v>
      </c>
      <c r="V139" s="34">
        <f t="shared" si="43"/>
        <v>3885.7777600000004</v>
      </c>
      <c r="W139" s="34">
        <v>0</v>
      </c>
      <c r="X139" s="34">
        <v>0</v>
      </c>
      <c r="Y139" s="34">
        <v>0</v>
      </c>
    </row>
    <row r="140" spans="1:25" s="300" customFormat="1" ht="33" customHeight="1" x14ac:dyDescent="0.25">
      <c r="A140" s="13">
        <f t="shared" si="45"/>
        <v>54</v>
      </c>
      <c r="B140" s="13" t="s">
        <v>159</v>
      </c>
      <c r="C140" s="11" t="s">
        <v>655</v>
      </c>
      <c r="D140" s="40" t="s">
        <v>267</v>
      </c>
      <c r="E140" s="17">
        <f t="shared" si="41"/>
        <v>7950275.4885200001</v>
      </c>
      <c r="F140" s="34">
        <v>0</v>
      </c>
      <c r="G140" s="34">
        <v>0</v>
      </c>
      <c r="H140" s="44">
        <v>0</v>
      </c>
      <c r="I140" s="34">
        <v>0</v>
      </c>
      <c r="J140" s="34">
        <v>0</v>
      </c>
      <c r="K140" s="34">
        <v>0</v>
      </c>
      <c r="L140" s="16">
        <v>0</v>
      </c>
      <c r="M140" s="34">
        <v>0</v>
      </c>
      <c r="N140" s="34">
        <v>7734751.7999999998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50000</v>
      </c>
      <c r="V140" s="34">
        <f t="shared" si="43"/>
        <v>165523.68852000003</v>
      </c>
      <c r="W140" s="34">
        <v>0</v>
      </c>
      <c r="X140" s="34">
        <v>0</v>
      </c>
      <c r="Y140" s="34">
        <v>0</v>
      </c>
    </row>
    <row r="141" spans="1:25" s="300" customFormat="1" ht="33" customHeight="1" x14ac:dyDescent="0.25">
      <c r="A141" s="13">
        <f t="shared" si="45"/>
        <v>55</v>
      </c>
      <c r="B141" s="13" t="s">
        <v>149</v>
      </c>
      <c r="C141" s="11" t="s">
        <v>656</v>
      </c>
      <c r="D141" s="40" t="s">
        <v>267</v>
      </c>
      <c r="E141" s="17">
        <f t="shared" si="41"/>
        <v>2129019.8654</v>
      </c>
      <c r="F141" s="34">
        <v>0</v>
      </c>
      <c r="G141" s="34">
        <v>0</v>
      </c>
      <c r="H141" s="44">
        <v>0</v>
      </c>
      <c r="I141" s="34">
        <v>0</v>
      </c>
      <c r="J141" s="34">
        <v>0</v>
      </c>
      <c r="K141" s="34">
        <v>0</v>
      </c>
      <c r="L141" s="16">
        <v>0</v>
      </c>
      <c r="M141" s="34">
        <v>0</v>
      </c>
      <c r="N141" s="34">
        <v>2035461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50000</v>
      </c>
      <c r="V141" s="34">
        <f t="shared" si="43"/>
        <v>43558.865400000002</v>
      </c>
      <c r="W141" s="34">
        <v>0</v>
      </c>
      <c r="X141" s="34">
        <v>0</v>
      </c>
      <c r="Y141" s="34">
        <v>0</v>
      </c>
    </row>
    <row r="142" spans="1:25" s="300" customFormat="1" ht="33" customHeight="1" x14ac:dyDescent="0.25">
      <c r="A142" s="13">
        <f t="shared" si="45"/>
        <v>56</v>
      </c>
      <c r="B142" s="13" t="s">
        <v>139</v>
      </c>
      <c r="C142" s="11" t="s">
        <v>657</v>
      </c>
      <c r="D142" s="40" t="s">
        <v>280</v>
      </c>
      <c r="E142" s="17">
        <f t="shared" si="41"/>
        <v>2121578.5951200002</v>
      </c>
      <c r="F142" s="34">
        <v>0</v>
      </c>
      <c r="G142" s="34">
        <v>0</v>
      </c>
      <c r="H142" s="44">
        <v>0</v>
      </c>
      <c r="I142" s="34">
        <v>606267.20000000007</v>
      </c>
      <c r="J142" s="34">
        <v>461506.2</v>
      </c>
      <c r="K142" s="34">
        <v>862497.4</v>
      </c>
      <c r="L142" s="16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150000</v>
      </c>
      <c r="V142" s="34">
        <f t="shared" si="43"/>
        <v>41307.79512000001</v>
      </c>
      <c r="W142" s="34">
        <v>0</v>
      </c>
      <c r="X142" s="34">
        <v>0</v>
      </c>
      <c r="Y142" s="34">
        <v>0</v>
      </c>
    </row>
    <row r="143" spans="1:25" s="300" customFormat="1" ht="33" customHeight="1" x14ac:dyDescent="0.25">
      <c r="A143" s="13">
        <f t="shared" si="45"/>
        <v>57</v>
      </c>
      <c r="B143" s="13" t="s">
        <v>144</v>
      </c>
      <c r="C143" s="11" t="s">
        <v>658</v>
      </c>
      <c r="D143" s="40" t="s">
        <v>267</v>
      </c>
      <c r="E143" s="17">
        <f t="shared" si="41"/>
        <v>977320.88879999996</v>
      </c>
      <c r="F143" s="34">
        <v>0</v>
      </c>
      <c r="G143" s="34">
        <v>0</v>
      </c>
      <c r="H143" s="44">
        <v>0</v>
      </c>
      <c r="I143" s="34">
        <v>0</v>
      </c>
      <c r="J143" s="34">
        <v>0</v>
      </c>
      <c r="K143" s="34">
        <v>907892</v>
      </c>
      <c r="L143" s="16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50000</v>
      </c>
      <c r="V143" s="34">
        <f t="shared" si="43"/>
        <v>19428.888800000001</v>
      </c>
      <c r="W143" s="34">
        <v>0</v>
      </c>
      <c r="X143" s="34">
        <v>0</v>
      </c>
      <c r="Y143" s="34">
        <v>0</v>
      </c>
    </row>
    <row r="144" spans="1:25" s="300" customFormat="1" ht="33" customHeight="1" x14ac:dyDescent="0.25">
      <c r="A144" s="13">
        <f t="shared" si="45"/>
        <v>58</v>
      </c>
      <c r="B144" s="11" t="s">
        <v>146</v>
      </c>
      <c r="C144" s="11" t="s">
        <v>659</v>
      </c>
      <c r="D144" s="40" t="s">
        <v>267</v>
      </c>
      <c r="E144" s="17">
        <f t="shared" si="41"/>
        <v>3765715.3110000002</v>
      </c>
      <c r="F144" s="34">
        <v>3637865</v>
      </c>
      <c r="G144" s="34">
        <v>0</v>
      </c>
      <c r="H144" s="44">
        <v>0</v>
      </c>
      <c r="I144" s="34">
        <v>0</v>
      </c>
      <c r="J144" s="34">
        <v>0</v>
      </c>
      <c r="K144" s="34">
        <v>0</v>
      </c>
      <c r="L144" s="16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50000</v>
      </c>
      <c r="V144" s="34">
        <f t="shared" si="43"/>
        <v>77850.311000000002</v>
      </c>
      <c r="W144" s="34">
        <v>0</v>
      </c>
      <c r="X144" s="34">
        <v>0</v>
      </c>
      <c r="Y144" s="34">
        <v>0</v>
      </c>
    </row>
    <row r="145" spans="1:25" s="300" customFormat="1" ht="33" customHeight="1" x14ac:dyDescent="0.25">
      <c r="A145" s="13">
        <f t="shared" si="45"/>
        <v>59</v>
      </c>
      <c r="B145" s="11" t="s">
        <v>146</v>
      </c>
      <c r="C145" s="11" t="s">
        <v>660</v>
      </c>
      <c r="D145" s="40" t="s">
        <v>267</v>
      </c>
      <c r="E145" s="17">
        <f t="shared" si="41"/>
        <v>17049063</v>
      </c>
      <c r="F145" s="34">
        <v>0</v>
      </c>
      <c r="G145" s="34">
        <v>0</v>
      </c>
      <c r="H145" s="44">
        <v>0</v>
      </c>
      <c r="I145" s="34">
        <v>0</v>
      </c>
      <c r="J145" s="34">
        <v>0</v>
      </c>
      <c r="K145" s="34">
        <v>0</v>
      </c>
      <c r="L145" s="16">
        <v>5</v>
      </c>
      <c r="M145" s="34">
        <f t="shared" si="44"/>
        <v>16545000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150000</v>
      </c>
      <c r="V145" s="34">
        <f t="shared" si="43"/>
        <v>354063.00000000006</v>
      </c>
      <c r="W145" s="34">
        <v>0</v>
      </c>
      <c r="X145" s="34">
        <v>0</v>
      </c>
      <c r="Y145" s="34">
        <v>0</v>
      </c>
    </row>
    <row r="146" spans="1:25" s="300" customFormat="1" ht="33" customHeight="1" x14ac:dyDescent="0.25">
      <c r="A146" s="13">
        <f t="shared" si="45"/>
        <v>60</v>
      </c>
      <c r="B146" s="13" t="s">
        <v>149</v>
      </c>
      <c r="C146" s="11" t="s">
        <v>661</v>
      </c>
      <c r="D146" s="40" t="s">
        <v>267</v>
      </c>
      <c r="E146" s="17">
        <f t="shared" si="41"/>
        <v>19454185.410399999</v>
      </c>
      <c r="F146" s="34">
        <v>0</v>
      </c>
      <c r="G146" s="34">
        <v>0</v>
      </c>
      <c r="H146" s="44">
        <v>0</v>
      </c>
      <c r="I146" s="34">
        <v>0</v>
      </c>
      <c r="J146" s="34">
        <v>0</v>
      </c>
      <c r="K146" s="34">
        <v>0</v>
      </c>
      <c r="L146" s="16">
        <v>0</v>
      </c>
      <c r="M146" s="34">
        <v>0</v>
      </c>
      <c r="N146" s="34">
        <v>18997636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50000</v>
      </c>
      <c r="V146" s="34">
        <f t="shared" si="43"/>
        <v>406549.41040000005</v>
      </c>
      <c r="W146" s="34">
        <v>0</v>
      </c>
      <c r="X146" s="34">
        <v>0</v>
      </c>
      <c r="Y146" s="34">
        <v>0</v>
      </c>
    </row>
    <row r="147" spans="1:25" s="300" customFormat="1" ht="33" customHeight="1" x14ac:dyDescent="0.25">
      <c r="A147" s="13">
        <f t="shared" si="45"/>
        <v>61</v>
      </c>
      <c r="B147" s="13" t="s">
        <v>149</v>
      </c>
      <c r="C147" s="11" t="s">
        <v>662</v>
      </c>
      <c r="D147" s="40" t="s">
        <v>267</v>
      </c>
      <c r="E147" s="17">
        <f t="shared" si="41"/>
        <v>5594052.9743999997</v>
      </c>
      <c r="F147" s="34">
        <v>0</v>
      </c>
      <c r="G147" s="34">
        <v>0</v>
      </c>
      <c r="H147" s="44">
        <v>0</v>
      </c>
      <c r="I147" s="34">
        <v>0</v>
      </c>
      <c r="J147" s="34">
        <v>0</v>
      </c>
      <c r="K147" s="34">
        <v>0</v>
      </c>
      <c r="L147" s="16">
        <v>0</v>
      </c>
      <c r="M147" s="34">
        <v>0</v>
      </c>
      <c r="N147" s="34">
        <v>5427896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50000</v>
      </c>
      <c r="V147" s="34">
        <f t="shared" si="43"/>
        <v>116156.97440000001</v>
      </c>
      <c r="W147" s="34">
        <v>0</v>
      </c>
      <c r="X147" s="34">
        <v>0</v>
      </c>
      <c r="Y147" s="34">
        <v>0</v>
      </c>
    </row>
    <row r="148" spans="1:25" s="300" customFormat="1" ht="33" customHeight="1" x14ac:dyDescent="0.25">
      <c r="A148" s="13">
        <f t="shared" si="45"/>
        <v>62</v>
      </c>
      <c r="B148" s="13" t="s">
        <v>142</v>
      </c>
      <c r="C148" s="11" t="s">
        <v>203</v>
      </c>
      <c r="D148" s="40" t="s">
        <v>267</v>
      </c>
      <c r="E148" s="17">
        <f>F148+G148+H148+I148+J148+K148+M148+N148+O148+P148+Q148+R148+S148+T148+U148+V148+W148+X148+Y148</f>
        <v>3429812.6</v>
      </c>
      <c r="F148" s="34">
        <v>0</v>
      </c>
      <c r="G148" s="34">
        <v>0</v>
      </c>
      <c r="H148" s="44">
        <v>0</v>
      </c>
      <c r="I148" s="34">
        <v>0</v>
      </c>
      <c r="J148" s="34">
        <v>0</v>
      </c>
      <c r="K148" s="34">
        <v>0</v>
      </c>
      <c r="L148" s="16">
        <v>1</v>
      </c>
      <c r="M148" s="34">
        <f t="shared" si="44"/>
        <v>3309000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50000</v>
      </c>
      <c r="V148" s="34">
        <f>(F148+G148+H148+I148+J148+K148+M148+N148+O148+P148+Q148+R148+S148+T148)*2.14%</f>
        <v>70812.600000000006</v>
      </c>
      <c r="W148" s="34">
        <v>0</v>
      </c>
      <c r="X148" s="34">
        <v>0</v>
      </c>
      <c r="Y148" s="34">
        <v>0</v>
      </c>
    </row>
    <row r="149" spans="1:25" ht="33" customHeight="1" x14ac:dyDescent="0.25">
      <c r="A149" s="386" t="s">
        <v>512</v>
      </c>
      <c r="B149" s="386"/>
      <c r="C149" s="386"/>
      <c r="D149" s="194" t="s">
        <v>31</v>
      </c>
      <c r="E149" s="283">
        <f t="shared" ref="E149:Y149" si="46">SUM(E150)</f>
        <v>2579474.1695699999</v>
      </c>
      <c r="F149" s="283">
        <f t="shared" si="46"/>
        <v>0</v>
      </c>
      <c r="G149" s="283">
        <f t="shared" si="46"/>
        <v>0</v>
      </c>
      <c r="H149" s="283">
        <f t="shared" si="46"/>
        <v>0</v>
      </c>
      <c r="I149" s="283">
        <f t="shared" si="46"/>
        <v>0</v>
      </c>
      <c r="J149" s="283">
        <f t="shared" si="46"/>
        <v>0</v>
      </c>
      <c r="K149" s="283">
        <f t="shared" si="46"/>
        <v>0</v>
      </c>
      <c r="L149" s="283">
        <f t="shared" si="46"/>
        <v>0</v>
      </c>
      <c r="M149" s="283">
        <f t="shared" si="46"/>
        <v>0</v>
      </c>
      <c r="N149" s="283">
        <f t="shared" si="46"/>
        <v>2476477.5499999998</v>
      </c>
      <c r="O149" s="283">
        <f t="shared" si="46"/>
        <v>0</v>
      </c>
      <c r="P149" s="283">
        <f t="shared" si="46"/>
        <v>0</v>
      </c>
      <c r="Q149" s="283">
        <f t="shared" si="46"/>
        <v>0</v>
      </c>
      <c r="R149" s="283">
        <f t="shared" si="46"/>
        <v>0</v>
      </c>
      <c r="S149" s="283">
        <f t="shared" si="46"/>
        <v>0</v>
      </c>
      <c r="T149" s="283">
        <f t="shared" si="46"/>
        <v>0</v>
      </c>
      <c r="U149" s="283">
        <f t="shared" si="46"/>
        <v>50000</v>
      </c>
      <c r="V149" s="283">
        <f t="shared" si="46"/>
        <v>52996.619570000003</v>
      </c>
      <c r="W149" s="283">
        <f t="shared" si="46"/>
        <v>0</v>
      </c>
      <c r="X149" s="283">
        <f t="shared" si="46"/>
        <v>0</v>
      </c>
      <c r="Y149" s="283">
        <f t="shared" si="46"/>
        <v>0</v>
      </c>
    </row>
    <row r="150" spans="1:25" ht="33" customHeight="1" x14ac:dyDescent="0.25">
      <c r="A150" s="230">
        <v>1</v>
      </c>
      <c r="B150" s="190" t="s">
        <v>677</v>
      </c>
      <c r="C150" s="190" t="s">
        <v>678</v>
      </c>
      <c r="D150" s="190" t="s">
        <v>267</v>
      </c>
      <c r="E150" s="231">
        <f>F150+G150+H150+I150+J150+K150+M150+N150+O150+P150+Q150+R150+S150+T150+U150+V150+W150+X150+Y150</f>
        <v>2579474.1695699999</v>
      </c>
      <c r="F150" s="235">
        <v>0</v>
      </c>
      <c r="G150" s="235">
        <v>0</v>
      </c>
      <c r="H150" s="235">
        <v>0</v>
      </c>
      <c r="I150" s="235">
        <v>0</v>
      </c>
      <c r="J150" s="235">
        <v>0</v>
      </c>
      <c r="K150" s="235">
        <v>0</v>
      </c>
      <c r="L150" s="295">
        <v>0</v>
      </c>
      <c r="M150" s="235">
        <v>0</v>
      </c>
      <c r="N150" s="201">
        <v>2476477.5499999998</v>
      </c>
      <c r="O150" s="235">
        <v>0</v>
      </c>
      <c r="P150" s="235">
        <v>0</v>
      </c>
      <c r="Q150" s="235">
        <v>0</v>
      </c>
      <c r="R150" s="235">
        <v>0</v>
      </c>
      <c r="S150" s="235">
        <v>0</v>
      </c>
      <c r="T150" s="235">
        <v>0</v>
      </c>
      <c r="U150" s="235">
        <v>50000</v>
      </c>
      <c r="V150" s="231">
        <f>(F150+G150+H150+I150+J150+K150+M150+N150+O150+P150+Q150+R150+S150+T150+W150+X150+Y150)*2.14%</f>
        <v>52996.619570000003</v>
      </c>
      <c r="W150" s="235">
        <v>0</v>
      </c>
      <c r="X150" s="235">
        <v>0</v>
      </c>
      <c r="Y150" s="201">
        <v>0</v>
      </c>
    </row>
    <row r="151" spans="1:25" s="237" customFormat="1" ht="33" customHeight="1" x14ac:dyDescent="0.25">
      <c r="A151" s="388" t="s">
        <v>665</v>
      </c>
      <c r="B151" s="388"/>
      <c r="C151" s="388"/>
      <c r="D151" s="194" t="s">
        <v>31</v>
      </c>
      <c r="E151" s="292">
        <f t="shared" ref="E151:Y151" si="47">SUM(E152)</f>
        <v>791269.52682000003</v>
      </c>
      <c r="F151" s="292">
        <f t="shared" si="47"/>
        <v>0</v>
      </c>
      <c r="G151" s="292">
        <f t="shared" si="47"/>
        <v>0</v>
      </c>
      <c r="H151" s="292">
        <f t="shared" si="47"/>
        <v>0</v>
      </c>
      <c r="I151" s="292">
        <f t="shared" si="47"/>
        <v>0</v>
      </c>
      <c r="J151" s="292">
        <f t="shared" si="47"/>
        <v>309361.3</v>
      </c>
      <c r="K151" s="292">
        <f t="shared" si="47"/>
        <v>367425</v>
      </c>
      <c r="L151" s="292">
        <f t="shared" si="47"/>
        <v>0</v>
      </c>
      <c r="M151" s="292">
        <f t="shared" si="47"/>
        <v>0</v>
      </c>
      <c r="N151" s="292">
        <f t="shared" si="47"/>
        <v>0</v>
      </c>
      <c r="O151" s="292">
        <f t="shared" si="47"/>
        <v>0</v>
      </c>
      <c r="P151" s="292">
        <f t="shared" si="47"/>
        <v>0</v>
      </c>
      <c r="Q151" s="292">
        <f t="shared" si="47"/>
        <v>0</v>
      </c>
      <c r="R151" s="292">
        <f t="shared" si="47"/>
        <v>0</v>
      </c>
      <c r="S151" s="292">
        <f t="shared" si="47"/>
        <v>0</v>
      </c>
      <c r="T151" s="292">
        <f t="shared" si="47"/>
        <v>0</v>
      </c>
      <c r="U151" s="292">
        <f t="shared" si="47"/>
        <v>100000</v>
      </c>
      <c r="V151" s="292">
        <f t="shared" si="47"/>
        <v>14483.226820000002</v>
      </c>
      <c r="W151" s="292">
        <f t="shared" si="47"/>
        <v>0</v>
      </c>
      <c r="X151" s="292">
        <f t="shared" si="47"/>
        <v>0</v>
      </c>
      <c r="Y151" s="292">
        <f t="shared" si="47"/>
        <v>0</v>
      </c>
    </row>
    <row r="152" spans="1:25" ht="50.25" customHeight="1" x14ac:dyDescent="0.25">
      <c r="A152" s="190">
        <v>1</v>
      </c>
      <c r="B152" s="189" t="s">
        <v>666</v>
      </c>
      <c r="C152" s="190" t="s">
        <v>679</v>
      </c>
      <c r="D152" s="190" t="s">
        <v>267</v>
      </c>
      <c r="E152" s="231">
        <f>F152+G152+H152+I152+J152+K152+M152+N152+O152+P152+Q152+R152+S152+T152+U152+V152+W152+X152+Y152</f>
        <v>791269.52682000003</v>
      </c>
      <c r="F152" s="206">
        <v>0</v>
      </c>
      <c r="G152" s="206">
        <v>0</v>
      </c>
      <c r="H152" s="206">
        <v>0</v>
      </c>
      <c r="I152" s="206">
        <v>0</v>
      </c>
      <c r="J152" s="302">
        <v>309361.3</v>
      </c>
      <c r="K152" s="235">
        <v>367425</v>
      </c>
      <c r="L152" s="295">
        <v>0</v>
      </c>
      <c r="M152" s="206">
        <v>0</v>
      </c>
      <c r="N152" s="206">
        <v>0</v>
      </c>
      <c r="O152" s="235">
        <v>0</v>
      </c>
      <c r="P152" s="206">
        <v>0</v>
      </c>
      <c r="Q152" s="206">
        <v>0</v>
      </c>
      <c r="R152" s="206">
        <v>0</v>
      </c>
      <c r="S152" s="206">
        <v>0</v>
      </c>
      <c r="T152" s="206">
        <v>0</v>
      </c>
      <c r="U152" s="206">
        <v>100000</v>
      </c>
      <c r="V152" s="231">
        <f>(F152+G152+H152+I152+J152+K152+M152+N152+O152+P152+Q152+R152+S152+T152+W152+X152+Y152)*2.14%</f>
        <v>14483.226820000002</v>
      </c>
      <c r="W152" s="235">
        <v>0</v>
      </c>
      <c r="X152" s="235">
        <v>0</v>
      </c>
      <c r="Y152" s="235">
        <v>0</v>
      </c>
    </row>
    <row r="153" spans="1:25" ht="33" customHeight="1" x14ac:dyDescent="0.25">
      <c r="A153" s="218"/>
      <c r="B153" s="248"/>
      <c r="C153" s="248"/>
      <c r="D153" s="248"/>
      <c r="E153" s="303"/>
      <c r="F153" s="304"/>
      <c r="G153" s="304"/>
      <c r="H153" s="304"/>
      <c r="I153" s="305"/>
      <c r="J153" s="305"/>
      <c r="K153" s="305"/>
      <c r="L153" s="248"/>
      <c r="M153" s="305"/>
      <c r="N153" s="305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</row>
    <row r="154" spans="1:25" ht="40.5" customHeight="1" x14ac:dyDescent="0.25">
      <c r="A154" s="218"/>
      <c r="B154" s="248"/>
      <c r="C154" s="248"/>
      <c r="D154" s="248"/>
      <c r="E154" s="303"/>
      <c r="F154" s="304"/>
      <c r="G154" s="304"/>
      <c r="H154" s="304"/>
      <c r="I154" s="305"/>
      <c r="J154" s="305"/>
      <c r="K154" s="305"/>
      <c r="L154" s="248"/>
      <c r="M154" s="305"/>
      <c r="N154" s="305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</row>
    <row r="155" spans="1:25" ht="40.5" customHeight="1" x14ac:dyDescent="0.25">
      <c r="A155" s="218"/>
      <c r="B155" s="248"/>
      <c r="C155" s="248"/>
      <c r="D155" s="248"/>
      <c r="E155" s="303"/>
      <c r="F155" s="304"/>
      <c r="G155" s="304"/>
      <c r="H155" s="304"/>
      <c r="I155" s="305"/>
      <c r="J155" s="305"/>
      <c r="K155" s="305"/>
      <c r="L155" s="248"/>
      <c r="M155" s="305"/>
      <c r="N155" s="305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</row>
    <row r="156" spans="1:25" ht="40.5" customHeight="1" x14ac:dyDescent="0.25">
      <c r="A156" s="218"/>
      <c r="B156" s="248"/>
      <c r="C156" s="248"/>
      <c r="D156" s="248"/>
      <c r="E156" s="303"/>
      <c r="F156" s="304"/>
      <c r="G156" s="304"/>
      <c r="H156" s="304"/>
      <c r="I156" s="305"/>
      <c r="J156" s="305"/>
      <c r="K156" s="305"/>
      <c r="L156" s="248"/>
      <c r="M156" s="305"/>
      <c r="N156" s="305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</row>
    <row r="157" spans="1:25" ht="40.5" customHeight="1" x14ac:dyDescent="0.25">
      <c r="A157" s="218"/>
      <c r="B157" s="248"/>
      <c r="C157" s="248"/>
      <c r="D157" s="248"/>
      <c r="E157" s="303"/>
      <c r="F157" s="304"/>
      <c r="G157" s="304"/>
      <c r="H157" s="304"/>
      <c r="I157" s="305"/>
      <c r="J157" s="305"/>
      <c r="K157" s="305"/>
      <c r="L157" s="248"/>
      <c r="M157" s="305"/>
      <c r="N157" s="305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</row>
    <row r="158" spans="1:25" ht="40.5" customHeight="1" x14ac:dyDescent="0.25">
      <c r="A158" s="218"/>
      <c r="B158" s="248"/>
      <c r="C158" s="248"/>
      <c r="D158" s="248"/>
      <c r="E158" s="303"/>
      <c r="F158" s="304"/>
      <c r="G158" s="304"/>
      <c r="H158" s="304"/>
      <c r="I158" s="305"/>
      <c r="J158" s="305"/>
      <c r="K158" s="305"/>
      <c r="L158" s="248"/>
      <c r="M158" s="305"/>
      <c r="N158" s="305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</row>
    <row r="159" spans="1:25" ht="40.5" customHeight="1" x14ac:dyDescent="0.25">
      <c r="A159" s="218"/>
      <c r="B159" s="248"/>
      <c r="C159" s="248"/>
      <c r="D159" s="248"/>
      <c r="E159" s="303"/>
      <c r="F159" s="304"/>
      <c r="G159" s="304"/>
      <c r="H159" s="304"/>
      <c r="I159" s="305"/>
      <c r="J159" s="305"/>
      <c r="K159" s="305"/>
      <c r="L159" s="248"/>
      <c r="M159" s="305"/>
      <c r="N159" s="305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</row>
    <row r="160" spans="1:25" ht="40.5" customHeight="1" x14ac:dyDescent="0.25">
      <c r="A160" s="218"/>
      <c r="B160" s="248"/>
      <c r="C160" s="248"/>
      <c r="D160" s="248"/>
      <c r="E160" s="303"/>
      <c r="F160" s="304"/>
      <c r="G160" s="304"/>
      <c r="H160" s="304"/>
      <c r="I160" s="305"/>
      <c r="J160" s="305"/>
      <c r="K160" s="305"/>
      <c r="L160" s="248"/>
      <c r="M160" s="305"/>
      <c r="N160" s="305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</row>
    <row r="161" spans="1:25" ht="40.5" customHeight="1" x14ac:dyDescent="0.25">
      <c r="A161" s="218"/>
      <c r="B161" s="248"/>
      <c r="C161" s="248"/>
      <c r="D161" s="248"/>
      <c r="E161" s="303"/>
      <c r="F161" s="304"/>
      <c r="G161" s="304"/>
      <c r="H161" s="304"/>
      <c r="I161" s="305"/>
      <c r="J161" s="305"/>
      <c r="K161" s="305"/>
      <c r="L161" s="248"/>
      <c r="M161" s="305"/>
      <c r="N161" s="305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</row>
    <row r="162" spans="1:25" ht="40.5" customHeight="1" x14ac:dyDescent="0.25">
      <c r="A162" s="218"/>
      <c r="B162" s="248"/>
      <c r="C162" s="248"/>
      <c r="D162" s="248"/>
      <c r="E162" s="303"/>
      <c r="F162" s="304"/>
      <c r="G162" s="304"/>
      <c r="H162" s="304"/>
      <c r="I162" s="305"/>
      <c r="J162" s="305"/>
      <c r="K162" s="305"/>
      <c r="L162" s="248"/>
      <c r="M162" s="305"/>
      <c r="N162" s="305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</row>
    <row r="163" spans="1:25" ht="40.5" customHeight="1" x14ac:dyDescent="0.25">
      <c r="A163" s="218"/>
      <c r="B163" s="248"/>
      <c r="C163" s="248"/>
      <c r="D163" s="248"/>
      <c r="E163" s="303"/>
      <c r="F163" s="304"/>
      <c r="G163" s="304"/>
      <c r="H163" s="304"/>
      <c r="I163" s="305"/>
      <c r="J163" s="305"/>
      <c r="K163" s="305"/>
      <c r="L163" s="248"/>
      <c r="M163" s="305"/>
      <c r="N163" s="305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</row>
    <row r="164" spans="1:25" ht="40.5" customHeight="1" x14ac:dyDescent="0.25">
      <c r="A164" s="218"/>
      <c r="B164" s="248"/>
      <c r="C164" s="248"/>
      <c r="D164" s="248"/>
      <c r="E164" s="303"/>
      <c r="F164" s="304"/>
      <c r="G164" s="304"/>
      <c r="H164" s="304"/>
      <c r="I164" s="305"/>
      <c r="J164" s="305"/>
      <c r="K164" s="305"/>
      <c r="L164" s="248"/>
      <c r="M164" s="305"/>
      <c r="N164" s="305"/>
      <c r="O164" s="304"/>
      <c r="P164" s="304"/>
      <c r="Q164" s="304"/>
      <c r="R164" s="304"/>
      <c r="S164" s="304"/>
      <c r="T164" s="304"/>
      <c r="U164" s="304"/>
      <c r="V164" s="304"/>
      <c r="W164" s="304"/>
      <c r="X164" s="304"/>
      <c r="Y164" s="304"/>
    </row>
    <row r="165" spans="1:25" ht="40.5" customHeight="1" x14ac:dyDescent="0.25">
      <c r="A165" s="218"/>
      <c r="B165" s="248"/>
      <c r="C165" s="248"/>
      <c r="D165" s="248"/>
      <c r="E165" s="303"/>
      <c r="F165" s="304"/>
      <c r="G165" s="304"/>
      <c r="H165" s="304"/>
      <c r="I165" s="305"/>
      <c r="J165" s="305"/>
      <c r="K165" s="305"/>
      <c r="L165" s="248"/>
      <c r="M165" s="305"/>
      <c r="N165" s="305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</row>
    <row r="166" spans="1:25" ht="40.5" customHeight="1" x14ac:dyDescent="0.25">
      <c r="A166" s="218"/>
      <c r="B166" s="248"/>
      <c r="C166" s="248"/>
      <c r="D166" s="248"/>
      <c r="E166" s="303"/>
      <c r="F166" s="304"/>
      <c r="G166" s="304"/>
      <c r="H166" s="304"/>
      <c r="I166" s="305"/>
      <c r="J166" s="305"/>
      <c r="K166" s="305"/>
      <c r="L166" s="248"/>
      <c r="M166" s="305"/>
      <c r="N166" s="305"/>
      <c r="O166" s="304"/>
      <c r="P166" s="304"/>
      <c r="Q166" s="304"/>
      <c r="R166" s="304"/>
      <c r="S166" s="304"/>
      <c r="T166" s="304"/>
      <c r="U166" s="304"/>
      <c r="V166" s="304"/>
      <c r="W166" s="304"/>
      <c r="X166" s="304"/>
      <c r="Y166" s="304"/>
    </row>
    <row r="167" spans="1:25" ht="40.5" customHeight="1" x14ac:dyDescent="0.25">
      <c r="A167" s="218"/>
      <c r="B167" s="248"/>
      <c r="C167" s="248"/>
      <c r="D167" s="248"/>
      <c r="E167" s="303"/>
      <c r="F167" s="304"/>
      <c r="G167" s="304"/>
      <c r="H167" s="304"/>
      <c r="I167" s="305"/>
      <c r="J167" s="305"/>
      <c r="K167" s="305"/>
      <c r="L167" s="248"/>
      <c r="M167" s="305"/>
      <c r="N167" s="305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</row>
    <row r="168" spans="1:25" ht="40.5" customHeight="1" x14ac:dyDescent="0.25">
      <c r="A168" s="218"/>
      <c r="B168" s="248"/>
      <c r="C168" s="248"/>
      <c r="D168" s="248"/>
      <c r="E168" s="303"/>
      <c r="F168" s="304"/>
      <c r="G168" s="304"/>
      <c r="H168" s="304"/>
      <c r="I168" s="305"/>
      <c r="J168" s="305"/>
      <c r="K168" s="305"/>
      <c r="L168" s="248"/>
      <c r="M168" s="305"/>
      <c r="N168" s="305"/>
      <c r="O168" s="304"/>
      <c r="P168" s="304"/>
      <c r="Q168" s="304"/>
      <c r="R168" s="304"/>
      <c r="S168" s="304"/>
      <c r="T168" s="304"/>
      <c r="U168" s="304"/>
      <c r="V168" s="304"/>
      <c r="W168" s="304"/>
      <c r="X168" s="304"/>
      <c r="Y168" s="304"/>
    </row>
    <row r="169" spans="1:25" ht="40.5" customHeight="1" x14ac:dyDescent="0.25">
      <c r="A169" s="218"/>
      <c r="B169" s="248"/>
      <c r="C169" s="248"/>
      <c r="D169" s="248"/>
      <c r="E169" s="303"/>
      <c r="F169" s="304"/>
      <c r="G169" s="304"/>
      <c r="H169" s="304"/>
      <c r="I169" s="305"/>
      <c r="J169" s="305"/>
      <c r="K169" s="305"/>
      <c r="L169" s="248"/>
      <c r="M169" s="305"/>
      <c r="N169" s="305"/>
      <c r="O169" s="304"/>
      <c r="P169" s="304"/>
      <c r="Q169" s="304"/>
      <c r="R169" s="304"/>
      <c r="S169" s="304"/>
      <c r="T169" s="304"/>
      <c r="U169" s="304"/>
      <c r="V169" s="304"/>
      <c r="W169" s="304"/>
      <c r="X169" s="304"/>
      <c r="Y169" s="304"/>
    </row>
    <row r="170" spans="1:25" ht="40.5" customHeight="1" x14ac:dyDescent="0.25">
      <c r="A170" s="218"/>
      <c r="B170" s="248"/>
      <c r="C170" s="248"/>
      <c r="D170" s="248"/>
      <c r="E170" s="303"/>
      <c r="F170" s="304"/>
      <c r="G170" s="304"/>
      <c r="H170" s="304"/>
      <c r="I170" s="305"/>
      <c r="J170" s="305"/>
      <c r="K170" s="305"/>
      <c r="L170" s="248"/>
      <c r="M170" s="305"/>
      <c r="N170" s="305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</row>
    <row r="171" spans="1:25" ht="40.5" customHeight="1" x14ac:dyDescent="0.25">
      <c r="A171" s="218"/>
      <c r="B171" s="248"/>
      <c r="C171" s="248"/>
      <c r="D171" s="248"/>
      <c r="E171" s="303"/>
      <c r="F171" s="304"/>
      <c r="G171" s="304"/>
      <c r="H171" s="304"/>
      <c r="I171" s="305"/>
      <c r="J171" s="305"/>
      <c r="K171" s="305"/>
      <c r="L171" s="248"/>
      <c r="M171" s="305"/>
      <c r="N171" s="305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</row>
    <row r="172" spans="1:25" ht="40.5" customHeight="1" x14ac:dyDescent="0.25">
      <c r="A172" s="218"/>
      <c r="B172" s="248"/>
      <c r="C172" s="248"/>
      <c r="D172" s="248"/>
      <c r="E172" s="303"/>
      <c r="F172" s="304"/>
      <c r="G172" s="304"/>
      <c r="H172" s="304"/>
      <c r="I172" s="305"/>
      <c r="J172" s="305"/>
      <c r="K172" s="305"/>
      <c r="L172" s="248"/>
      <c r="M172" s="305"/>
      <c r="N172" s="305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</row>
    <row r="173" spans="1:25" ht="40.5" customHeight="1" x14ac:dyDescent="0.25">
      <c r="A173" s="218"/>
      <c r="B173" s="248"/>
      <c r="C173" s="248"/>
      <c r="D173" s="248"/>
      <c r="E173" s="303"/>
      <c r="F173" s="304"/>
      <c r="G173" s="304"/>
      <c r="H173" s="304"/>
      <c r="I173" s="305"/>
      <c r="J173" s="305"/>
      <c r="K173" s="305"/>
      <c r="L173" s="248"/>
      <c r="M173" s="305"/>
      <c r="N173" s="305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</row>
    <row r="174" spans="1:25" ht="40.5" customHeight="1" x14ac:dyDescent="0.25">
      <c r="A174" s="218"/>
      <c r="B174" s="248"/>
      <c r="C174" s="248"/>
      <c r="D174" s="248"/>
      <c r="E174" s="303"/>
      <c r="F174" s="304"/>
      <c r="G174" s="304"/>
      <c r="H174" s="304"/>
      <c r="I174" s="305"/>
      <c r="J174" s="305"/>
      <c r="K174" s="305"/>
      <c r="L174" s="248"/>
      <c r="M174" s="305"/>
      <c r="N174" s="305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</row>
    <row r="175" spans="1:25" ht="40.5" customHeight="1" x14ac:dyDescent="0.25">
      <c r="A175" s="218"/>
      <c r="B175" s="248"/>
      <c r="C175" s="248"/>
      <c r="D175" s="248"/>
      <c r="E175" s="303"/>
      <c r="F175" s="304"/>
      <c r="G175" s="304"/>
      <c r="H175" s="304"/>
      <c r="I175" s="305"/>
      <c r="J175" s="305"/>
      <c r="K175" s="305"/>
      <c r="L175" s="248"/>
      <c r="M175" s="305"/>
      <c r="N175" s="305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</row>
    <row r="176" spans="1:25" ht="40.5" customHeight="1" x14ac:dyDescent="0.25">
      <c r="A176" s="218"/>
      <c r="B176" s="248"/>
      <c r="C176" s="248"/>
      <c r="D176" s="248"/>
      <c r="E176" s="303"/>
      <c r="F176" s="304"/>
      <c r="G176" s="304"/>
      <c r="H176" s="304"/>
      <c r="I176" s="305"/>
      <c r="J176" s="305"/>
      <c r="K176" s="305"/>
      <c r="L176" s="248"/>
      <c r="M176" s="305"/>
      <c r="N176" s="305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</row>
    <row r="177" spans="1:26" ht="40.5" customHeight="1" x14ac:dyDescent="0.25">
      <c r="A177" s="218"/>
      <c r="B177" s="306"/>
      <c r="C177" s="306"/>
      <c r="D177" s="306"/>
      <c r="E177" s="303"/>
      <c r="F177" s="303"/>
      <c r="G177" s="303"/>
      <c r="H177" s="303"/>
      <c r="I177" s="307"/>
      <c r="J177" s="307"/>
      <c r="K177" s="307"/>
      <c r="L177" s="306"/>
      <c r="M177" s="307"/>
      <c r="N177" s="307"/>
      <c r="O177" s="303"/>
      <c r="P177" s="303"/>
      <c r="Q177" s="303"/>
      <c r="R177" s="303"/>
      <c r="S177" s="303"/>
      <c r="T177" s="303"/>
      <c r="U177" s="303"/>
      <c r="V177" s="303"/>
      <c r="W177" s="303"/>
      <c r="X177" s="303"/>
      <c r="Y177" s="303"/>
    </row>
    <row r="178" spans="1:26" ht="40.5" customHeight="1" x14ac:dyDescent="0.25">
      <c r="A178" s="218"/>
      <c r="B178" s="306"/>
      <c r="C178" s="306"/>
      <c r="D178" s="306"/>
      <c r="E178" s="303"/>
      <c r="F178" s="303"/>
      <c r="G178" s="303"/>
      <c r="H178" s="303"/>
      <c r="I178" s="307"/>
      <c r="J178" s="307"/>
      <c r="K178" s="307"/>
      <c r="L178" s="306"/>
      <c r="M178" s="307"/>
      <c r="N178" s="307"/>
      <c r="O178" s="303"/>
      <c r="P178" s="303"/>
      <c r="Q178" s="303"/>
      <c r="R178" s="303"/>
      <c r="S178" s="303"/>
      <c r="T178" s="303"/>
      <c r="U178" s="303"/>
      <c r="V178" s="303"/>
      <c r="W178" s="303"/>
      <c r="X178" s="303"/>
      <c r="Y178" s="303"/>
    </row>
    <row r="179" spans="1:26" ht="40.5" customHeight="1" x14ac:dyDescent="0.25">
      <c r="A179" s="218"/>
      <c r="B179" s="306"/>
      <c r="C179" s="306"/>
      <c r="D179" s="306"/>
      <c r="E179" s="303"/>
      <c r="F179" s="303"/>
      <c r="G179" s="303"/>
      <c r="H179" s="303"/>
      <c r="I179" s="307"/>
      <c r="J179" s="307"/>
      <c r="K179" s="307"/>
      <c r="L179" s="306"/>
      <c r="M179" s="307"/>
      <c r="N179" s="307"/>
      <c r="O179" s="303"/>
      <c r="P179" s="303"/>
      <c r="Q179" s="303"/>
      <c r="R179" s="303"/>
      <c r="S179" s="303"/>
      <c r="T179" s="303"/>
      <c r="U179" s="303"/>
      <c r="V179" s="303"/>
      <c r="W179" s="303"/>
      <c r="X179" s="303"/>
      <c r="Y179" s="303"/>
    </row>
    <row r="180" spans="1:26" ht="40.5" customHeight="1" x14ac:dyDescent="0.25">
      <c r="A180" s="218"/>
      <c r="B180" s="306"/>
      <c r="C180" s="306"/>
      <c r="D180" s="306"/>
      <c r="E180" s="303"/>
      <c r="F180" s="303"/>
      <c r="G180" s="303"/>
      <c r="H180" s="303"/>
      <c r="I180" s="307"/>
      <c r="J180" s="307"/>
      <c r="K180" s="307"/>
      <c r="L180" s="306"/>
      <c r="M180" s="307"/>
      <c r="N180" s="307"/>
      <c r="O180" s="303"/>
      <c r="P180" s="303"/>
      <c r="Q180" s="303"/>
      <c r="R180" s="303"/>
      <c r="S180" s="303"/>
      <c r="T180" s="303"/>
      <c r="U180" s="303"/>
      <c r="V180" s="303"/>
      <c r="W180" s="303"/>
      <c r="X180" s="303"/>
      <c r="Y180" s="303"/>
      <c r="Z180" s="308"/>
    </row>
    <row r="181" spans="1:26" ht="40.5" customHeight="1" x14ac:dyDescent="0.25">
      <c r="A181" s="218"/>
      <c r="B181" s="306"/>
      <c r="C181" s="306"/>
      <c r="D181" s="306"/>
      <c r="E181" s="303"/>
      <c r="F181" s="303"/>
      <c r="G181" s="303"/>
      <c r="H181" s="303"/>
      <c r="I181" s="307"/>
      <c r="J181" s="307"/>
      <c r="K181" s="307"/>
      <c r="L181" s="306"/>
      <c r="M181" s="307"/>
      <c r="N181" s="307"/>
      <c r="O181" s="303"/>
      <c r="P181" s="303"/>
      <c r="Q181" s="303"/>
      <c r="R181" s="303"/>
      <c r="S181" s="303"/>
      <c r="T181" s="303"/>
      <c r="U181" s="303"/>
      <c r="V181" s="303"/>
      <c r="W181" s="303"/>
      <c r="X181" s="303"/>
      <c r="Y181" s="303"/>
      <c r="Z181" s="308"/>
    </row>
    <row r="182" spans="1:26" ht="40.5" customHeight="1" x14ac:dyDescent="0.25">
      <c r="A182" s="218"/>
      <c r="B182" s="306"/>
      <c r="C182" s="306"/>
      <c r="D182" s="306"/>
      <c r="E182" s="303"/>
      <c r="F182" s="303"/>
      <c r="G182" s="303"/>
      <c r="H182" s="303"/>
      <c r="I182" s="307"/>
      <c r="J182" s="307"/>
      <c r="K182" s="307"/>
      <c r="L182" s="306"/>
      <c r="M182" s="307"/>
      <c r="N182" s="307"/>
      <c r="O182" s="303"/>
      <c r="P182" s="303"/>
      <c r="Q182" s="303"/>
      <c r="R182" s="303"/>
      <c r="S182" s="303"/>
      <c r="T182" s="303"/>
      <c r="U182" s="303"/>
      <c r="V182" s="303"/>
      <c r="W182" s="303"/>
      <c r="X182" s="303"/>
      <c r="Y182" s="303"/>
      <c r="Z182" s="308"/>
    </row>
    <row r="183" spans="1:26" ht="40.5" customHeight="1" x14ac:dyDescent="0.25">
      <c r="A183" s="218"/>
      <c r="B183" s="306"/>
      <c r="C183" s="306"/>
      <c r="D183" s="306"/>
      <c r="E183" s="303"/>
      <c r="F183" s="303"/>
      <c r="G183" s="303"/>
      <c r="H183" s="303"/>
      <c r="I183" s="307"/>
      <c r="J183" s="307"/>
      <c r="K183" s="307"/>
      <c r="L183" s="306"/>
      <c r="M183" s="307"/>
      <c r="N183" s="307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</row>
    <row r="184" spans="1:26" ht="40.5" customHeight="1" x14ac:dyDescent="0.25">
      <c r="A184" s="218"/>
      <c r="B184" s="306"/>
      <c r="C184" s="306"/>
      <c r="D184" s="306"/>
      <c r="E184" s="303"/>
      <c r="F184" s="303"/>
      <c r="G184" s="303"/>
      <c r="H184" s="303"/>
      <c r="I184" s="307"/>
      <c r="J184" s="307"/>
      <c r="K184" s="307"/>
      <c r="L184" s="306"/>
      <c r="M184" s="307"/>
      <c r="N184" s="307"/>
      <c r="O184" s="303"/>
      <c r="P184" s="303"/>
      <c r="Q184" s="303"/>
      <c r="R184" s="303"/>
      <c r="S184" s="303"/>
      <c r="T184" s="303"/>
      <c r="U184" s="303"/>
      <c r="V184" s="303"/>
      <c r="W184" s="303"/>
      <c r="X184" s="303"/>
      <c r="Y184" s="303"/>
      <c r="Z184" s="308"/>
    </row>
    <row r="185" spans="1:26" ht="40.5" customHeight="1" x14ac:dyDescent="0.25">
      <c r="A185" s="218"/>
      <c r="B185" s="306"/>
      <c r="C185" s="306"/>
      <c r="D185" s="306"/>
      <c r="E185" s="303"/>
      <c r="F185" s="303"/>
      <c r="G185" s="303"/>
      <c r="H185" s="303"/>
      <c r="I185" s="307"/>
      <c r="J185" s="307"/>
      <c r="K185" s="307"/>
      <c r="L185" s="306"/>
      <c r="M185" s="307"/>
      <c r="N185" s="307"/>
      <c r="O185" s="303"/>
      <c r="P185" s="303"/>
      <c r="Q185" s="303"/>
      <c r="R185" s="303"/>
      <c r="S185" s="303"/>
      <c r="T185" s="303"/>
      <c r="U185" s="303"/>
      <c r="V185" s="303"/>
      <c r="W185" s="303"/>
      <c r="X185" s="303"/>
      <c r="Y185" s="303"/>
    </row>
    <row r="186" spans="1:26" ht="40.5" customHeight="1" x14ac:dyDescent="0.25">
      <c r="A186" s="218"/>
      <c r="B186" s="306"/>
      <c r="C186" s="306"/>
      <c r="D186" s="306"/>
      <c r="E186" s="303"/>
      <c r="F186" s="303"/>
      <c r="G186" s="303"/>
      <c r="H186" s="303"/>
      <c r="I186" s="307"/>
      <c r="J186" s="307"/>
      <c r="K186" s="307"/>
      <c r="L186" s="306"/>
      <c r="M186" s="307"/>
      <c r="N186" s="307"/>
      <c r="O186" s="303"/>
      <c r="P186" s="303"/>
      <c r="Q186" s="303"/>
      <c r="R186" s="303"/>
      <c r="S186" s="303"/>
      <c r="T186" s="303"/>
      <c r="U186" s="303"/>
      <c r="V186" s="303"/>
      <c r="W186" s="303"/>
      <c r="X186" s="303"/>
      <c r="Y186" s="303"/>
    </row>
    <row r="187" spans="1:26" ht="40.5" customHeight="1" x14ac:dyDescent="0.25">
      <c r="A187" s="218"/>
      <c r="B187" s="306"/>
      <c r="C187" s="306"/>
      <c r="D187" s="306"/>
      <c r="E187" s="303"/>
      <c r="F187" s="303"/>
      <c r="G187" s="303"/>
      <c r="H187" s="303"/>
      <c r="I187" s="307"/>
      <c r="J187" s="307"/>
      <c r="K187" s="307"/>
      <c r="L187" s="306"/>
      <c r="M187" s="307"/>
      <c r="N187" s="307"/>
      <c r="O187" s="303"/>
      <c r="P187" s="303"/>
      <c r="Q187" s="303"/>
      <c r="R187" s="303"/>
      <c r="S187" s="303"/>
      <c r="T187" s="303"/>
      <c r="U187" s="303"/>
      <c r="V187" s="303"/>
      <c r="W187" s="303"/>
      <c r="X187" s="303"/>
      <c r="Y187" s="303"/>
    </row>
    <row r="188" spans="1:26" ht="40.5" customHeight="1" x14ac:dyDescent="0.25">
      <c r="A188" s="218"/>
      <c r="B188" s="306"/>
      <c r="C188" s="306"/>
      <c r="D188" s="306"/>
      <c r="E188" s="303"/>
      <c r="F188" s="303"/>
      <c r="G188" s="303"/>
      <c r="H188" s="303"/>
      <c r="I188" s="307"/>
      <c r="J188" s="307"/>
      <c r="K188" s="307"/>
      <c r="L188" s="306"/>
      <c r="M188" s="307"/>
      <c r="N188" s="307"/>
      <c r="O188" s="303"/>
      <c r="P188" s="303"/>
      <c r="Q188" s="303"/>
      <c r="R188" s="303"/>
      <c r="S188" s="303"/>
      <c r="T188" s="303"/>
      <c r="U188" s="303"/>
      <c r="V188" s="303"/>
      <c r="W188" s="303"/>
      <c r="X188" s="303"/>
      <c r="Y188" s="303"/>
    </row>
    <row r="189" spans="1:26" ht="40.5" customHeight="1" x14ac:dyDescent="0.25">
      <c r="A189" s="218"/>
      <c r="B189" s="306"/>
      <c r="C189" s="306"/>
      <c r="D189" s="306"/>
      <c r="E189" s="303"/>
      <c r="F189" s="303"/>
      <c r="G189" s="303"/>
      <c r="H189" s="303"/>
      <c r="I189" s="307"/>
      <c r="J189" s="307"/>
      <c r="K189" s="307"/>
      <c r="L189" s="306"/>
      <c r="M189" s="307"/>
      <c r="N189" s="307"/>
      <c r="O189" s="303"/>
      <c r="P189" s="303"/>
      <c r="Q189" s="303"/>
      <c r="R189" s="303"/>
      <c r="S189" s="303"/>
      <c r="T189" s="303"/>
      <c r="U189" s="303"/>
      <c r="V189" s="303"/>
      <c r="W189" s="303"/>
      <c r="X189" s="303"/>
      <c r="Y189" s="303"/>
    </row>
    <row r="190" spans="1:26" ht="40.5" customHeight="1" x14ac:dyDescent="0.25">
      <c r="A190" s="218"/>
      <c r="B190" s="306"/>
      <c r="C190" s="306"/>
      <c r="D190" s="306"/>
      <c r="E190" s="303"/>
      <c r="F190" s="303"/>
      <c r="G190" s="303"/>
      <c r="H190" s="303"/>
      <c r="I190" s="307"/>
      <c r="J190" s="307"/>
      <c r="K190" s="307"/>
      <c r="L190" s="306"/>
      <c r="M190" s="307"/>
      <c r="N190" s="307"/>
      <c r="O190" s="303"/>
      <c r="P190" s="303"/>
      <c r="Q190" s="303"/>
      <c r="R190" s="303"/>
      <c r="S190" s="303"/>
      <c r="T190" s="303"/>
      <c r="U190" s="303"/>
      <c r="V190" s="303"/>
      <c r="W190" s="303"/>
      <c r="X190" s="303"/>
      <c r="Y190" s="303"/>
    </row>
    <row r="191" spans="1:26" ht="40.5" customHeight="1" x14ac:dyDescent="0.25">
      <c r="A191" s="218"/>
      <c r="B191" s="306"/>
      <c r="C191" s="306"/>
      <c r="D191" s="306"/>
      <c r="E191" s="303"/>
      <c r="F191" s="303"/>
      <c r="G191" s="303"/>
      <c r="H191" s="303"/>
      <c r="I191" s="307"/>
      <c r="J191" s="307"/>
      <c r="K191" s="307"/>
      <c r="L191" s="306"/>
      <c r="M191" s="307"/>
      <c r="N191" s="307"/>
      <c r="O191" s="303"/>
      <c r="P191" s="303"/>
      <c r="Q191" s="303"/>
      <c r="R191" s="303"/>
      <c r="S191" s="303"/>
      <c r="T191" s="303"/>
      <c r="U191" s="303"/>
      <c r="V191" s="303"/>
      <c r="W191" s="303"/>
      <c r="X191" s="303"/>
      <c r="Y191" s="303"/>
    </row>
    <row r="192" spans="1:26" ht="40.5" customHeight="1" x14ac:dyDescent="0.25">
      <c r="A192" s="218"/>
      <c r="B192" s="306"/>
      <c r="C192" s="306"/>
      <c r="D192" s="306"/>
      <c r="E192" s="303"/>
      <c r="F192" s="303"/>
      <c r="G192" s="303"/>
      <c r="H192" s="303"/>
      <c r="I192" s="307"/>
      <c r="J192" s="307"/>
      <c r="K192" s="307"/>
      <c r="L192" s="306"/>
      <c r="M192" s="307"/>
      <c r="N192" s="307"/>
      <c r="O192" s="303"/>
      <c r="P192" s="303"/>
      <c r="Q192" s="303"/>
      <c r="R192" s="303"/>
      <c r="S192" s="303"/>
      <c r="T192" s="303"/>
      <c r="U192" s="303"/>
      <c r="V192" s="303"/>
      <c r="W192" s="303"/>
      <c r="X192" s="303"/>
      <c r="Y192" s="303"/>
    </row>
    <row r="193" spans="1:26" ht="40.5" customHeight="1" x14ac:dyDescent="0.25">
      <c r="A193" s="218"/>
      <c r="B193" s="306"/>
      <c r="C193" s="306"/>
      <c r="D193" s="306"/>
      <c r="E193" s="303"/>
      <c r="F193" s="303"/>
      <c r="G193" s="303"/>
      <c r="H193" s="303"/>
      <c r="I193" s="307"/>
      <c r="J193" s="307"/>
      <c r="K193" s="307"/>
      <c r="L193" s="306"/>
      <c r="M193" s="307"/>
      <c r="N193" s="307"/>
      <c r="O193" s="303"/>
      <c r="P193" s="303"/>
      <c r="Q193" s="303"/>
      <c r="R193" s="303"/>
      <c r="S193" s="303"/>
      <c r="T193" s="303"/>
      <c r="U193" s="303"/>
      <c r="V193" s="303"/>
      <c r="W193" s="303"/>
      <c r="X193" s="303"/>
      <c r="Y193" s="303"/>
    </row>
    <row r="194" spans="1:26" ht="40.5" customHeight="1" x14ac:dyDescent="0.25">
      <c r="A194" s="218"/>
      <c r="B194" s="306"/>
      <c r="C194" s="306"/>
      <c r="D194" s="306"/>
      <c r="E194" s="303"/>
      <c r="F194" s="303"/>
      <c r="G194" s="303"/>
      <c r="H194" s="303"/>
      <c r="I194" s="307"/>
      <c r="J194" s="307"/>
      <c r="K194" s="307"/>
      <c r="L194" s="306"/>
      <c r="M194" s="307"/>
      <c r="N194" s="307"/>
      <c r="O194" s="303"/>
      <c r="P194" s="303"/>
      <c r="Q194" s="303"/>
      <c r="R194" s="303"/>
      <c r="S194" s="303"/>
      <c r="T194" s="303"/>
      <c r="U194" s="303"/>
      <c r="V194" s="303"/>
      <c r="W194" s="303"/>
      <c r="X194" s="303"/>
      <c r="Y194" s="303"/>
    </row>
    <row r="195" spans="1:26" ht="40.5" customHeight="1" x14ac:dyDescent="0.25">
      <c r="A195" s="218"/>
      <c r="B195" s="306"/>
      <c r="C195" s="306"/>
      <c r="D195" s="306"/>
      <c r="E195" s="303"/>
      <c r="F195" s="303"/>
      <c r="G195" s="303"/>
      <c r="H195" s="303"/>
      <c r="I195" s="307"/>
      <c r="J195" s="307"/>
      <c r="K195" s="307"/>
      <c r="L195" s="306"/>
      <c r="M195" s="307"/>
      <c r="N195" s="307"/>
      <c r="O195" s="303"/>
      <c r="P195" s="303"/>
      <c r="Q195" s="303"/>
      <c r="R195" s="303"/>
      <c r="S195" s="303"/>
      <c r="T195" s="303"/>
      <c r="U195" s="303"/>
      <c r="V195" s="303"/>
      <c r="W195" s="303"/>
      <c r="X195" s="303"/>
      <c r="Y195" s="303"/>
    </row>
    <row r="196" spans="1:26" ht="40.5" customHeight="1" x14ac:dyDescent="0.25">
      <c r="A196" s="218"/>
      <c r="B196" s="306"/>
      <c r="C196" s="306"/>
      <c r="D196" s="306"/>
      <c r="E196" s="303"/>
      <c r="F196" s="303"/>
      <c r="G196" s="303"/>
      <c r="H196" s="303"/>
      <c r="I196" s="307"/>
      <c r="J196" s="307"/>
      <c r="K196" s="307"/>
      <c r="L196" s="306"/>
      <c r="M196" s="307"/>
      <c r="N196" s="307"/>
      <c r="O196" s="303"/>
      <c r="P196" s="303"/>
      <c r="Q196" s="303"/>
      <c r="R196" s="303"/>
      <c r="S196" s="303"/>
      <c r="T196" s="303"/>
      <c r="U196" s="303"/>
      <c r="V196" s="303"/>
      <c r="W196" s="303"/>
      <c r="X196" s="303"/>
      <c r="Y196" s="303"/>
    </row>
    <row r="197" spans="1:26" ht="40.5" customHeight="1" x14ac:dyDescent="0.25">
      <c r="A197" s="218"/>
      <c r="B197" s="306"/>
      <c r="C197" s="306"/>
      <c r="D197" s="306"/>
      <c r="E197" s="303"/>
      <c r="F197" s="303"/>
      <c r="G197" s="303"/>
      <c r="H197" s="303"/>
      <c r="I197" s="307"/>
      <c r="J197" s="307"/>
      <c r="K197" s="307"/>
      <c r="L197" s="306"/>
      <c r="M197" s="307"/>
      <c r="N197" s="307"/>
      <c r="O197" s="303"/>
      <c r="P197" s="303"/>
      <c r="Q197" s="303"/>
      <c r="R197" s="303"/>
      <c r="S197" s="303"/>
      <c r="T197" s="303"/>
      <c r="U197" s="303"/>
      <c r="V197" s="303"/>
      <c r="W197" s="303"/>
      <c r="X197" s="303"/>
      <c r="Y197" s="303"/>
    </row>
    <row r="198" spans="1:26" ht="40.5" customHeight="1" x14ac:dyDescent="0.25">
      <c r="A198" s="218"/>
      <c r="B198" s="306"/>
      <c r="C198" s="306"/>
      <c r="D198" s="306"/>
      <c r="E198" s="303"/>
      <c r="F198" s="303"/>
      <c r="G198" s="303"/>
      <c r="H198" s="303"/>
      <c r="I198" s="307"/>
      <c r="J198" s="307"/>
      <c r="K198" s="307"/>
      <c r="L198" s="306"/>
      <c r="M198" s="307"/>
      <c r="N198" s="307"/>
      <c r="O198" s="303"/>
      <c r="P198" s="303"/>
      <c r="Q198" s="303"/>
      <c r="R198" s="303"/>
      <c r="S198" s="303"/>
      <c r="T198" s="303"/>
      <c r="U198" s="303"/>
      <c r="V198" s="303"/>
      <c r="W198" s="303"/>
      <c r="X198" s="303"/>
      <c r="Y198" s="303"/>
    </row>
    <row r="199" spans="1:26" ht="40.5" customHeight="1" x14ac:dyDescent="0.25">
      <c r="A199" s="218"/>
      <c r="B199" s="306"/>
      <c r="C199" s="306"/>
      <c r="D199" s="306"/>
      <c r="E199" s="303"/>
      <c r="F199" s="303"/>
      <c r="G199" s="303"/>
      <c r="H199" s="303"/>
      <c r="I199" s="307"/>
      <c r="J199" s="307"/>
      <c r="K199" s="307"/>
      <c r="L199" s="306"/>
      <c r="M199" s="307"/>
      <c r="N199" s="307"/>
      <c r="O199" s="303"/>
      <c r="P199" s="303"/>
      <c r="Q199" s="303"/>
      <c r="R199" s="303"/>
      <c r="S199" s="303"/>
      <c r="T199" s="303"/>
      <c r="U199" s="303"/>
      <c r="V199" s="303"/>
      <c r="W199" s="303"/>
      <c r="X199" s="303"/>
      <c r="Y199" s="303"/>
    </row>
    <row r="200" spans="1:26" ht="40.5" customHeight="1" x14ac:dyDescent="0.25">
      <c r="A200" s="218"/>
      <c r="B200" s="306"/>
      <c r="C200" s="306"/>
      <c r="D200" s="306"/>
      <c r="E200" s="303"/>
      <c r="F200" s="303"/>
      <c r="G200" s="303"/>
      <c r="H200" s="303"/>
      <c r="I200" s="307"/>
      <c r="J200" s="307"/>
      <c r="K200" s="307"/>
      <c r="L200" s="306"/>
      <c r="M200" s="307"/>
      <c r="N200" s="307"/>
      <c r="O200" s="303"/>
      <c r="P200" s="303"/>
      <c r="Q200" s="303"/>
      <c r="R200" s="303"/>
      <c r="S200" s="303"/>
      <c r="T200" s="303"/>
      <c r="U200" s="303"/>
      <c r="V200" s="303"/>
      <c r="W200" s="303"/>
      <c r="X200" s="303"/>
      <c r="Y200" s="303"/>
    </row>
    <row r="201" spans="1:26" ht="40.5" customHeight="1" x14ac:dyDescent="0.25">
      <c r="A201" s="218"/>
      <c r="B201" s="306"/>
      <c r="C201" s="306"/>
      <c r="D201" s="306"/>
      <c r="E201" s="303"/>
      <c r="F201" s="303"/>
      <c r="G201" s="303"/>
      <c r="H201" s="303"/>
      <c r="I201" s="307"/>
      <c r="J201" s="307"/>
      <c r="K201" s="307"/>
      <c r="L201" s="306"/>
      <c r="M201" s="307"/>
      <c r="N201" s="307"/>
      <c r="O201" s="303"/>
      <c r="P201" s="303"/>
      <c r="Q201" s="303"/>
      <c r="R201" s="303"/>
      <c r="S201" s="303"/>
      <c r="T201" s="303"/>
      <c r="U201" s="303"/>
      <c r="V201" s="303"/>
      <c r="W201" s="303"/>
      <c r="X201" s="303"/>
      <c r="Y201" s="303"/>
    </row>
    <row r="202" spans="1:26" s="193" customFormat="1" ht="40.5" customHeight="1" x14ac:dyDescent="0.25">
      <c r="A202" s="389"/>
      <c r="B202" s="389"/>
      <c r="C202" s="389"/>
      <c r="D202" s="258"/>
      <c r="E202" s="309"/>
      <c r="F202" s="309"/>
      <c r="G202" s="309"/>
      <c r="H202" s="309"/>
      <c r="I202" s="309"/>
      <c r="J202" s="309"/>
      <c r="K202" s="309"/>
      <c r="L202" s="258"/>
      <c r="M202" s="309"/>
      <c r="N202" s="309"/>
      <c r="O202" s="309"/>
      <c r="P202" s="309"/>
      <c r="Q202" s="309"/>
      <c r="R202" s="309"/>
      <c r="S202" s="309"/>
      <c r="T202" s="309"/>
      <c r="U202" s="309"/>
      <c r="V202" s="309"/>
      <c r="W202" s="309"/>
      <c r="X202" s="309"/>
      <c r="Y202" s="309"/>
    </row>
    <row r="203" spans="1:26" s="290" customFormat="1" ht="22.5" customHeight="1" x14ac:dyDescent="0.25">
      <c r="A203" s="310"/>
      <c r="B203" s="306"/>
      <c r="C203" s="306"/>
      <c r="D203" s="306"/>
      <c r="E203" s="303"/>
      <c r="F203" s="303"/>
      <c r="G203" s="303"/>
      <c r="H203" s="307"/>
      <c r="I203" s="307"/>
      <c r="J203" s="303"/>
      <c r="K203" s="303"/>
      <c r="L203" s="306"/>
      <c r="M203" s="307"/>
      <c r="N203" s="303"/>
      <c r="O203" s="303"/>
      <c r="P203" s="307"/>
      <c r="Q203" s="307"/>
      <c r="R203" s="303"/>
      <c r="S203" s="303"/>
      <c r="T203" s="307"/>
      <c r="U203" s="307"/>
      <c r="V203" s="303"/>
      <c r="W203" s="303"/>
      <c r="X203" s="307"/>
      <c r="Y203" s="307"/>
      <c r="Z203" s="311"/>
    </row>
    <row r="204" spans="1:26" s="290" customFormat="1" ht="22.5" customHeight="1" x14ac:dyDescent="0.25">
      <c r="A204" s="310"/>
      <c r="B204" s="306"/>
      <c r="C204" s="306"/>
      <c r="D204" s="306"/>
      <c r="E204" s="303"/>
      <c r="F204" s="303"/>
      <c r="G204" s="303"/>
      <c r="H204" s="307"/>
      <c r="I204" s="307"/>
      <c r="J204" s="303"/>
      <c r="K204" s="303"/>
      <c r="L204" s="306"/>
      <c r="M204" s="307"/>
      <c r="N204" s="303"/>
      <c r="O204" s="303"/>
      <c r="P204" s="307"/>
      <c r="Q204" s="307"/>
      <c r="R204" s="303"/>
      <c r="S204" s="303"/>
      <c r="T204" s="307"/>
      <c r="U204" s="307"/>
      <c r="V204" s="303"/>
      <c r="W204" s="303"/>
      <c r="X204" s="307"/>
      <c r="Y204" s="307"/>
      <c r="Z204" s="311"/>
    </row>
    <row r="205" spans="1:26" s="290" customFormat="1" ht="22.5" customHeight="1" x14ac:dyDescent="0.25">
      <c r="A205" s="310"/>
      <c r="B205" s="306"/>
      <c r="C205" s="306"/>
      <c r="D205" s="306"/>
      <c r="E205" s="303"/>
      <c r="F205" s="303"/>
      <c r="G205" s="303"/>
      <c r="H205" s="307"/>
      <c r="I205" s="307"/>
      <c r="J205" s="303"/>
      <c r="K205" s="303"/>
      <c r="L205" s="306"/>
      <c r="M205" s="307"/>
      <c r="N205" s="303"/>
      <c r="O205" s="303"/>
      <c r="P205" s="307"/>
      <c r="Q205" s="307"/>
      <c r="R205" s="303"/>
      <c r="S205" s="303"/>
      <c r="T205" s="307"/>
      <c r="U205" s="307"/>
      <c r="V205" s="303"/>
      <c r="W205" s="303"/>
      <c r="X205" s="307"/>
      <c r="Y205" s="307"/>
      <c r="Z205" s="311"/>
    </row>
    <row r="206" spans="1:26" s="204" customFormat="1" ht="40.5" customHeight="1" x14ac:dyDescent="0.25">
      <c r="A206" s="310"/>
      <c r="B206" s="218"/>
      <c r="C206" s="248"/>
      <c r="D206" s="248"/>
      <c r="E206" s="303"/>
      <c r="F206" s="304"/>
      <c r="G206" s="304"/>
      <c r="H206" s="305"/>
      <c r="I206" s="305"/>
      <c r="J206" s="304"/>
      <c r="K206" s="304"/>
      <c r="L206" s="248"/>
      <c r="M206" s="305"/>
      <c r="N206" s="304"/>
      <c r="O206" s="304"/>
      <c r="P206" s="305"/>
      <c r="Q206" s="305"/>
      <c r="R206" s="304"/>
      <c r="S206" s="304"/>
      <c r="T206" s="305"/>
      <c r="U206" s="305"/>
      <c r="V206" s="304"/>
      <c r="W206" s="304"/>
      <c r="X206" s="305"/>
      <c r="Y206" s="305"/>
    </row>
    <row r="207" spans="1:26" s="204" customFormat="1" ht="40.5" customHeight="1" x14ac:dyDescent="0.25">
      <c r="A207" s="310"/>
      <c r="B207" s="218"/>
      <c r="C207" s="248"/>
      <c r="D207" s="248"/>
      <c r="E207" s="303"/>
      <c r="F207" s="304"/>
      <c r="G207" s="304"/>
      <c r="H207" s="305"/>
      <c r="I207" s="305"/>
      <c r="J207" s="304"/>
      <c r="K207" s="304"/>
      <c r="L207" s="248"/>
      <c r="M207" s="305"/>
      <c r="N207" s="304"/>
      <c r="O207" s="304"/>
      <c r="P207" s="305"/>
      <c r="Q207" s="305"/>
      <c r="R207" s="304"/>
      <c r="S207" s="304"/>
      <c r="T207" s="305"/>
      <c r="U207" s="305"/>
      <c r="V207" s="304"/>
      <c r="W207" s="304"/>
      <c r="X207" s="305"/>
      <c r="Y207" s="305"/>
    </row>
    <row r="208" spans="1:26" s="204" customFormat="1" ht="40.5" customHeight="1" x14ac:dyDescent="0.25">
      <c r="A208" s="310"/>
      <c r="B208" s="218"/>
      <c r="C208" s="248"/>
      <c r="D208" s="248"/>
      <c r="E208" s="303"/>
      <c r="F208" s="304"/>
      <c r="G208" s="304"/>
      <c r="H208" s="305"/>
      <c r="I208" s="305"/>
      <c r="J208" s="304"/>
      <c r="K208" s="304"/>
      <c r="L208" s="248"/>
      <c r="M208" s="305"/>
      <c r="N208" s="304"/>
      <c r="O208" s="304"/>
      <c r="P208" s="305"/>
      <c r="Q208" s="305"/>
      <c r="R208" s="304"/>
      <c r="S208" s="304"/>
      <c r="T208" s="305"/>
      <c r="U208" s="305"/>
      <c r="V208" s="304"/>
      <c r="W208" s="304"/>
      <c r="X208" s="305"/>
      <c r="Y208" s="305"/>
    </row>
    <row r="209" spans="1:25" s="204" customFormat="1" ht="40.5" customHeight="1" x14ac:dyDescent="0.25">
      <c r="A209" s="218"/>
      <c r="B209" s="218"/>
      <c r="C209" s="248"/>
      <c r="D209" s="248"/>
      <c r="E209" s="303"/>
      <c r="F209" s="304"/>
      <c r="G209" s="304"/>
      <c r="H209" s="305"/>
      <c r="I209" s="305"/>
      <c r="J209" s="304"/>
      <c r="K209" s="304"/>
      <c r="L209" s="248"/>
      <c r="M209" s="305"/>
      <c r="N209" s="304"/>
      <c r="O209" s="304"/>
      <c r="P209" s="305"/>
      <c r="Q209" s="305"/>
      <c r="R209" s="304"/>
      <c r="S209" s="304"/>
      <c r="T209" s="305"/>
      <c r="U209" s="305"/>
      <c r="V209" s="304"/>
      <c r="W209" s="304"/>
      <c r="X209" s="305"/>
      <c r="Y209" s="305"/>
    </row>
    <row r="210" spans="1:25" s="204" customFormat="1" ht="40.5" customHeight="1" x14ac:dyDescent="0.25">
      <c r="A210" s="218"/>
      <c r="B210" s="218"/>
      <c r="C210" s="248"/>
      <c r="D210" s="248"/>
      <c r="E210" s="303"/>
      <c r="F210" s="304"/>
      <c r="G210" s="304"/>
      <c r="H210" s="305"/>
      <c r="I210" s="305"/>
      <c r="J210" s="304"/>
      <c r="K210" s="304"/>
      <c r="L210" s="248"/>
      <c r="M210" s="305"/>
      <c r="N210" s="304"/>
      <c r="O210" s="304"/>
      <c r="P210" s="305"/>
      <c r="Q210" s="305"/>
      <c r="R210" s="304"/>
      <c r="S210" s="304"/>
      <c r="T210" s="305"/>
      <c r="U210" s="305"/>
      <c r="V210" s="304"/>
      <c r="W210" s="304"/>
      <c r="X210" s="305"/>
      <c r="Y210" s="305"/>
    </row>
    <row r="211" spans="1:25" s="204" customFormat="1" ht="40.5" customHeight="1" x14ac:dyDescent="0.25">
      <c r="A211" s="218"/>
      <c r="B211" s="218"/>
      <c r="C211" s="248"/>
      <c r="D211" s="248"/>
      <c r="E211" s="303"/>
      <c r="F211" s="304"/>
      <c r="G211" s="304"/>
      <c r="H211" s="305"/>
      <c r="I211" s="305"/>
      <c r="J211" s="304"/>
      <c r="K211" s="304"/>
      <c r="L211" s="248"/>
      <c r="M211" s="305"/>
      <c r="N211" s="304"/>
      <c r="O211" s="304"/>
      <c r="P211" s="305"/>
      <c r="Q211" s="305"/>
      <c r="R211" s="304"/>
      <c r="S211" s="304"/>
      <c r="T211" s="305"/>
      <c r="U211" s="305"/>
      <c r="V211" s="304"/>
      <c r="W211" s="304"/>
      <c r="X211" s="305"/>
      <c r="Y211" s="305"/>
    </row>
    <row r="212" spans="1:25" s="204" customFormat="1" ht="40.5" customHeight="1" x14ac:dyDescent="0.25">
      <c r="A212" s="218"/>
      <c r="B212" s="218"/>
      <c r="C212" s="248"/>
      <c r="D212" s="248"/>
      <c r="E212" s="303"/>
      <c r="F212" s="304"/>
      <c r="G212" s="304"/>
      <c r="H212" s="305"/>
      <c r="I212" s="305"/>
      <c r="J212" s="304"/>
      <c r="K212" s="304"/>
      <c r="L212" s="248"/>
      <c r="M212" s="305"/>
      <c r="N212" s="304"/>
      <c r="O212" s="304"/>
      <c r="P212" s="305"/>
      <c r="Q212" s="305"/>
      <c r="R212" s="304"/>
      <c r="S212" s="304"/>
      <c r="T212" s="305"/>
      <c r="U212" s="305"/>
      <c r="V212" s="304"/>
      <c r="W212" s="304"/>
      <c r="X212" s="305"/>
      <c r="Y212" s="305"/>
    </row>
    <row r="213" spans="1:25" s="204" customFormat="1" ht="40.5" customHeight="1" x14ac:dyDescent="0.25">
      <c r="A213" s="218"/>
      <c r="B213" s="218"/>
      <c r="C213" s="248"/>
      <c r="D213" s="248"/>
      <c r="E213" s="303"/>
      <c r="F213" s="304"/>
      <c r="G213" s="304"/>
      <c r="H213" s="305"/>
      <c r="I213" s="305"/>
      <c r="J213" s="304"/>
      <c r="K213" s="304"/>
      <c r="L213" s="248"/>
      <c r="M213" s="305"/>
      <c r="N213" s="304"/>
      <c r="O213" s="304"/>
      <c r="P213" s="305"/>
      <c r="Q213" s="305"/>
      <c r="R213" s="304"/>
      <c r="S213" s="304"/>
      <c r="T213" s="305"/>
      <c r="U213" s="305"/>
      <c r="V213" s="304"/>
      <c r="W213" s="304"/>
      <c r="X213" s="305"/>
      <c r="Y213" s="305"/>
    </row>
    <row r="214" spans="1:25" s="204" customFormat="1" ht="40.5" customHeight="1" x14ac:dyDescent="0.25">
      <c r="A214" s="218"/>
      <c r="B214" s="218"/>
      <c r="C214" s="248"/>
      <c r="D214" s="248"/>
      <c r="E214" s="303"/>
      <c r="F214" s="304"/>
      <c r="G214" s="304"/>
      <c r="H214" s="305"/>
      <c r="I214" s="305"/>
      <c r="J214" s="304"/>
      <c r="K214" s="304"/>
      <c r="L214" s="248"/>
      <c r="M214" s="305"/>
      <c r="N214" s="304"/>
      <c r="O214" s="304"/>
      <c r="P214" s="305"/>
      <c r="Q214" s="305"/>
      <c r="R214" s="304"/>
      <c r="S214" s="304"/>
      <c r="T214" s="305"/>
      <c r="U214" s="305"/>
      <c r="V214" s="304"/>
      <c r="W214" s="304"/>
      <c r="X214" s="305"/>
      <c r="Y214" s="305"/>
    </row>
    <row r="215" spans="1:25" s="204" customFormat="1" ht="40.5" customHeight="1" x14ac:dyDescent="0.25">
      <c r="A215" s="218"/>
      <c r="B215" s="218"/>
      <c r="C215" s="248"/>
      <c r="D215" s="248"/>
      <c r="E215" s="303"/>
      <c r="F215" s="304"/>
      <c r="G215" s="304"/>
      <c r="H215" s="305"/>
      <c r="I215" s="305"/>
      <c r="J215" s="304"/>
      <c r="K215" s="304"/>
      <c r="L215" s="248"/>
      <c r="M215" s="305"/>
      <c r="N215" s="304"/>
      <c r="O215" s="304"/>
      <c r="P215" s="305"/>
      <c r="Q215" s="305"/>
      <c r="R215" s="304"/>
      <c r="S215" s="304"/>
      <c r="T215" s="305"/>
      <c r="U215" s="305"/>
      <c r="V215" s="304"/>
      <c r="W215" s="304"/>
      <c r="X215" s="305"/>
      <c r="Y215" s="305"/>
    </row>
    <row r="216" spans="1:25" s="204" customFormat="1" ht="40.5" customHeight="1" x14ac:dyDescent="0.25">
      <c r="A216" s="218"/>
      <c r="B216" s="218"/>
      <c r="C216" s="248"/>
      <c r="D216" s="248"/>
      <c r="E216" s="303"/>
      <c r="F216" s="304"/>
      <c r="G216" s="304"/>
      <c r="H216" s="305"/>
      <c r="I216" s="305"/>
      <c r="J216" s="304"/>
      <c r="K216" s="304"/>
      <c r="L216" s="248"/>
      <c r="M216" s="305"/>
      <c r="N216" s="304"/>
      <c r="O216" s="304"/>
      <c r="P216" s="305"/>
      <c r="Q216" s="305"/>
      <c r="R216" s="304"/>
      <c r="S216" s="304"/>
      <c r="T216" s="305"/>
      <c r="U216" s="305"/>
      <c r="V216" s="304"/>
      <c r="W216" s="304"/>
      <c r="X216" s="305"/>
      <c r="Y216" s="305"/>
    </row>
    <row r="217" spans="1:25" s="204" customFormat="1" ht="40.5" customHeight="1" x14ac:dyDescent="0.25">
      <c r="A217" s="218"/>
      <c r="B217" s="218"/>
      <c r="C217" s="248"/>
      <c r="D217" s="248"/>
      <c r="E217" s="303"/>
      <c r="F217" s="304"/>
      <c r="G217" s="304"/>
      <c r="H217" s="305"/>
      <c r="I217" s="305"/>
      <c r="J217" s="304"/>
      <c r="K217" s="304"/>
      <c r="L217" s="248"/>
      <c r="M217" s="305"/>
      <c r="N217" s="304"/>
      <c r="O217" s="304"/>
      <c r="P217" s="305"/>
      <c r="Q217" s="305"/>
      <c r="R217" s="304"/>
      <c r="S217" s="304"/>
      <c r="T217" s="305"/>
      <c r="U217" s="305"/>
      <c r="V217" s="304"/>
      <c r="W217" s="304"/>
      <c r="X217" s="305"/>
      <c r="Y217" s="305"/>
    </row>
    <row r="218" spans="1:25" s="204" customFormat="1" ht="40.5" customHeight="1" x14ac:dyDescent="0.25">
      <c r="A218" s="218"/>
      <c r="B218" s="218"/>
      <c r="C218" s="248"/>
      <c r="D218" s="248"/>
      <c r="E218" s="303"/>
      <c r="F218" s="304"/>
      <c r="G218" s="304"/>
      <c r="H218" s="305"/>
      <c r="I218" s="305"/>
      <c r="J218" s="304"/>
      <c r="K218" s="304"/>
      <c r="L218" s="248"/>
      <c r="M218" s="305"/>
      <c r="N218" s="304"/>
      <c r="O218" s="304"/>
      <c r="P218" s="305"/>
      <c r="Q218" s="305"/>
      <c r="R218" s="304"/>
      <c r="S218" s="304"/>
      <c r="T218" s="305"/>
      <c r="U218" s="305"/>
      <c r="V218" s="304"/>
      <c r="W218" s="304"/>
      <c r="X218" s="305"/>
      <c r="Y218" s="305"/>
    </row>
    <row r="219" spans="1:25" s="204" customFormat="1" ht="40.5" customHeight="1" x14ac:dyDescent="0.25">
      <c r="A219" s="218"/>
      <c r="B219" s="218"/>
      <c r="C219" s="248"/>
      <c r="D219" s="248"/>
      <c r="E219" s="303"/>
      <c r="F219" s="304"/>
      <c r="G219" s="304"/>
      <c r="H219" s="305"/>
      <c r="I219" s="305"/>
      <c r="J219" s="304"/>
      <c r="K219" s="304"/>
      <c r="L219" s="248"/>
      <c r="M219" s="305"/>
      <c r="N219" s="304"/>
      <c r="O219" s="304"/>
      <c r="P219" s="305"/>
      <c r="Q219" s="305"/>
      <c r="R219" s="304"/>
      <c r="S219" s="304"/>
      <c r="T219" s="305"/>
      <c r="U219" s="305"/>
      <c r="V219" s="304"/>
      <c r="W219" s="304"/>
      <c r="X219" s="305"/>
      <c r="Y219" s="305"/>
    </row>
    <row r="220" spans="1:25" s="204" customFormat="1" ht="40.5" customHeight="1" x14ac:dyDescent="0.25">
      <c r="A220" s="218"/>
      <c r="B220" s="218"/>
      <c r="C220" s="248"/>
      <c r="D220" s="248"/>
      <c r="E220" s="303"/>
      <c r="F220" s="304"/>
      <c r="G220" s="304"/>
      <c r="H220" s="305"/>
      <c r="I220" s="305"/>
      <c r="J220" s="304"/>
      <c r="K220" s="304"/>
      <c r="L220" s="248"/>
      <c r="M220" s="305"/>
      <c r="N220" s="304"/>
      <c r="O220" s="304"/>
      <c r="P220" s="305"/>
      <c r="Q220" s="305"/>
      <c r="R220" s="304"/>
      <c r="S220" s="304"/>
      <c r="T220" s="305"/>
      <c r="U220" s="305"/>
      <c r="V220" s="304"/>
      <c r="W220" s="304"/>
      <c r="X220" s="305"/>
      <c r="Y220" s="305"/>
    </row>
    <row r="221" spans="1:25" ht="40.5" customHeight="1" x14ac:dyDescent="0.25">
      <c r="A221" s="218"/>
      <c r="B221" s="248"/>
      <c r="C221" s="248"/>
      <c r="D221" s="248"/>
      <c r="E221" s="303"/>
      <c r="F221" s="304"/>
      <c r="G221" s="304"/>
      <c r="H221" s="305"/>
      <c r="I221" s="305"/>
      <c r="J221" s="304"/>
      <c r="K221" s="304"/>
      <c r="L221" s="248"/>
      <c r="M221" s="305"/>
      <c r="N221" s="304"/>
      <c r="O221" s="304"/>
      <c r="P221" s="305"/>
      <c r="Q221" s="305"/>
      <c r="R221" s="304"/>
      <c r="S221" s="304"/>
      <c r="T221" s="305"/>
      <c r="U221" s="305"/>
      <c r="V221" s="304"/>
      <c r="W221" s="304"/>
      <c r="X221" s="305"/>
      <c r="Y221" s="305"/>
    </row>
    <row r="222" spans="1:25" ht="40.5" customHeight="1" x14ac:dyDescent="0.25">
      <c r="A222" s="218"/>
      <c r="B222" s="248"/>
      <c r="C222" s="248"/>
      <c r="D222" s="248"/>
      <c r="E222" s="303"/>
      <c r="F222" s="304"/>
      <c r="G222" s="304"/>
      <c r="H222" s="305"/>
      <c r="I222" s="305"/>
      <c r="J222" s="304"/>
      <c r="K222" s="304"/>
      <c r="L222" s="248"/>
      <c r="M222" s="305"/>
      <c r="N222" s="304"/>
      <c r="O222" s="304"/>
      <c r="P222" s="305"/>
      <c r="Q222" s="305"/>
      <c r="R222" s="304"/>
      <c r="S222" s="304"/>
      <c r="T222" s="305"/>
      <c r="U222" s="305"/>
      <c r="V222" s="304"/>
      <c r="W222" s="304"/>
      <c r="X222" s="305"/>
      <c r="Y222" s="305"/>
    </row>
    <row r="223" spans="1:25" ht="40.5" customHeight="1" x14ac:dyDescent="0.25">
      <c r="A223" s="218"/>
      <c r="B223" s="248"/>
      <c r="C223" s="248"/>
      <c r="D223" s="248"/>
      <c r="E223" s="303"/>
      <c r="F223" s="304"/>
      <c r="G223" s="304"/>
      <c r="H223" s="305"/>
      <c r="I223" s="305"/>
      <c r="J223" s="304"/>
      <c r="K223" s="304"/>
      <c r="L223" s="248"/>
      <c r="M223" s="305"/>
      <c r="N223" s="304"/>
      <c r="O223" s="304"/>
      <c r="P223" s="305"/>
      <c r="Q223" s="305"/>
      <c r="R223" s="304"/>
      <c r="S223" s="304"/>
      <c r="T223" s="305"/>
      <c r="U223" s="305"/>
      <c r="V223" s="304"/>
      <c r="W223" s="304"/>
      <c r="X223" s="305"/>
      <c r="Y223" s="305"/>
    </row>
    <row r="224" spans="1:25" ht="40.5" customHeight="1" x14ac:dyDescent="0.25">
      <c r="A224" s="218"/>
      <c r="B224" s="306"/>
      <c r="C224" s="306"/>
      <c r="D224" s="306"/>
      <c r="E224" s="303"/>
      <c r="F224" s="303"/>
      <c r="G224" s="303"/>
      <c r="H224" s="307"/>
      <c r="I224" s="307"/>
      <c r="J224" s="303"/>
      <c r="K224" s="303"/>
      <c r="L224" s="306"/>
      <c r="M224" s="307"/>
      <c r="N224" s="303"/>
      <c r="O224" s="303"/>
      <c r="P224" s="307"/>
      <c r="Q224" s="307"/>
      <c r="R224" s="303"/>
      <c r="S224" s="303"/>
      <c r="T224" s="307"/>
      <c r="U224" s="307"/>
      <c r="V224" s="303"/>
      <c r="W224" s="303"/>
      <c r="X224" s="307"/>
      <c r="Y224" s="307"/>
    </row>
    <row r="225" spans="1:30" ht="40.5" customHeight="1" x14ac:dyDescent="0.25">
      <c r="A225" s="218"/>
      <c r="B225" s="306"/>
      <c r="C225" s="306"/>
      <c r="D225" s="306"/>
      <c r="E225" s="303"/>
      <c r="F225" s="303"/>
      <c r="G225" s="303"/>
      <c r="H225" s="307"/>
      <c r="I225" s="307"/>
      <c r="J225" s="303"/>
      <c r="K225" s="303"/>
      <c r="L225" s="306"/>
      <c r="M225" s="307"/>
      <c r="N225" s="303"/>
      <c r="O225" s="303"/>
      <c r="P225" s="307"/>
      <c r="Q225" s="307"/>
      <c r="R225" s="303"/>
      <c r="S225" s="303"/>
      <c r="T225" s="307"/>
      <c r="U225" s="307"/>
      <c r="V225" s="303"/>
      <c r="W225" s="303"/>
      <c r="X225" s="307"/>
      <c r="Y225" s="307"/>
    </row>
    <row r="226" spans="1:30" ht="40.5" customHeight="1" x14ac:dyDescent="0.25">
      <c r="A226" s="218"/>
      <c r="B226" s="306"/>
      <c r="C226" s="306"/>
      <c r="D226" s="306"/>
      <c r="E226" s="303"/>
      <c r="F226" s="303"/>
      <c r="G226" s="303"/>
      <c r="H226" s="307"/>
      <c r="I226" s="307"/>
      <c r="J226" s="303"/>
      <c r="K226" s="303"/>
      <c r="L226" s="306"/>
      <c r="M226" s="307"/>
      <c r="N226" s="303"/>
      <c r="O226" s="303"/>
      <c r="P226" s="307"/>
      <c r="Q226" s="307"/>
      <c r="R226" s="303"/>
      <c r="S226" s="303"/>
      <c r="T226" s="307"/>
      <c r="U226" s="307"/>
      <c r="V226" s="303"/>
      <c r="W226" s="303"/>
      <c r="X226" s="307"/>
      <c r="Y226" s="307"/>
    </row>
    <row r="227" spans="1:30" s="193" customFormat="1" ht="40.5" customHeight="1" x14ac:dyDescent="0.25">
      <c r="A227" s="389"/>
      <c r="B227" s="389"/>
      <c r="C227" s="389"/>
      <c r="D227" s="258"/>
      <c r="E227" s="309"/>
      <c r="F227" s="309"/>
      <c r="G227" s="309"/>
      <c r="H227" s="309"/>
      <c r="I227" s="309"/>
      <c r="J227" s="309"/>
      <c r="K227" s="309"/>
      <c r="L227" s="258"/>
      <c r="M227" s="309"/>
      <c r="N227" s="309"/>
      <c r="O227" s="309"/>
      <c r="P227" s="309"/>
      <c r="Q227" s="309"/>
      <c r="R227" s="309"/>
      <c r="S227" s="309"/>
      <c r="T227" s="309"/>
      <c r="U227" s="309"/>
      <c r="V227" s="309"/>
      <c r="W227" s="309"/>
      <c r="X227" s="309"/>
      <c r="Y227" s="309"/>
    </row>
    <row r="228" spans="1:30" s="290" customFormat="1" ht="30.75" customHeight="1" x14ac:dyDescent="0.25">
      <c r="A228" s="306"/>
      <c r="B228" s="306"/>
      <c r="C228" s="218"/>
      <c r="D228" s="306"/>
      <c r="E228" s="303"/>
      <c r="F228" s="306"/>
      <c r="G228" s="306"/>
      <c r="H228" s="306"/>
      <c r="I228" s="306"/>
      <c r="J228" s="306"/>
      <c r="K228" s="248"/>
      <c r="L228" s="248"/>
      <c r="M228" s="303"/>
      <c r="N228" s="306"/>
      <c r="O228" s="248"/>
      <c r="P228" s="306"/>
      <c r="Q228" s="306"/>
      <c r="R228" s="303"/>
      <c r="S228" s="306"/>
      <c r="T228" s="306"/>
      <c r="U228" s="303"/>
      <c r="V228" s="303"/>
      <c r="W228" s="248"/>
      <c r="X228" s="248"/>
      <c r="Y228" s="248"/>
      <c r="Z228" s="312"/>
    </row>
    <row r="229" spans="1:30" s="193" customFormat="1" ht="40.5" customHeight="1" x14ac:dyDescent="0.25">
      <c r="A229" s="389"/>
      <c r="B229" s="389"/>
      <c r="C229" s="389"/>
      <c r="D229" s="258"/>
      <c r="E229" s="309"/>
      <c r="F229" s="309"/>
      <c r="G229" s="309"/>
      <c r="H229" s="309"/>
      <c r="I229" s="309"/>
      <c r="J229" s="309"/>
      <c r="K229" s="309"/>
      <c r="L229" s="258"/>
      <c r="M229" s="309"/>
      <c r="N229" s="309"/>
      <c r="O229" s="309"/>
      <c r="P229" s="309"/>
      <c r="Q229" s="309"/>
      <c r="R229" s="309"/>
      <c r="S229" s="309"/>
      <c r="T229" s="309"/>
      <c r="U229" s="309"/>
      <c r="V229" s="309"/>
      <c r="W229" s="309"/>
      <c r="X229" s="309"/>
      <c r="Y229" s="309"/>
    </row>
    <row r="230" spans="1:30" s="204" customFormat="1" ht="40.5" customHeight="1" x14ac:dyDescent="0.25">
      <c r="A230" s="218"/>
      <c r="B230" s="248"/>
      <c r="C230" s="248"/>
      <c r="D230" s="248"/>
      <c r="E230" s="303"/>
      <c r="F230" s="304"/>
      <c r="G230" s="304"/>
      <c r="H230" s="304"/>
      <c r="I230" s="304"/>
      <c r="J230" s="304"/>
      <c r="K230" s="304"/>
      <c r="L230" s="248"/>
      <c r="M230" s="304"/>
      <c r="N230" s="304"/>
      <c r="O230" s="304"/>
      <c r="P230" s="304"/>
      <c r="Q230" s="304"/>
      <c r="R230" s="304"/>
      <c r="S230" s="304"/>
      <c r="T230" s="304"/>
      <c r="U230" s="304"/>
      <c r="V230" s="304"/>
      <c r="W230" s="304"/>
      <c r="X230" s="304"/>
      <c r="Y230" s="304"/>
    </row>
    <row r="231" spans="1:30" s="204" customFormat="1" ht="40.5" customHeight="1" x14ac:dyDescent="0.25">
      <c r="A231" s="218"/>
      <c r="B231" s="218"/>
      <c r="C231" s="248"/>
      <c r="D231" s="248"/>
      <c r="E231" s="303"/>
      <c r="F231" s="304"/>
      <c r="G231" s="304"/>
      <c r="H231" s="304"/>
      <c r="I231" s="304"/>
      <c r="J231" s="304"/>
      <c r="K231" s="304"/>
      <c r="L231" s="248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</row>
    <row r="232" spans="1:30" s="298" customFormat="1" ht="40.5" customHeight="1" x14ac:dyDescent="0.25">
      <c r="A232" s="218"/>
      <c r="B232" s="248"/>
      <c r="C232" s="248"/>
      <c r="D232" s="248"/>
      <c r="E232" s="303"/>
      <c r="F232" s="304"/>
      <c r="G232" s="304"/>
      <c r="H232" s="305"/>
      <c r="I232" s="305"/>
      <c r="J232" s="304"/>
      <c r="K232" s="304"/>
      <c r="L232" s="248"/>
      <c r="M232" s="305"/>
      <c r="N232" s="304"/>
      <c r="O232" s="304"/>
      <c r="P232" s="305"/>
      <c r="Q232" s="305"/>
      <c r="R232" s="304"/>
      <c r="S232" s="304"/>
      <c r="T232" s="305"/>
      <c r="U232" s="305"/>
      <c r="V232" s="304"/>
      <c r="W232" s="304"/>
      <c r="X232" s="305"/>
      <c r="Y232" s="305"/>
    </row>
    <row r="233" spans="1:30" s="290" customFormat="1" ht="30.75" customHeight="1" x14ac:dyDescent="0.25">
      <c r="A233" s="218"/>
      <c r="B233" s="306"/>
      <c r="C233" s="306"/>
      <c r="D233" s="306"/>
      <c r="E233" s="303"/>
      <c r="F233" s="279"/>
      <c r="G233" s="279"/>
      <c r="H233" s="313"/>
      <c r="I233" s="313"/>
      <c r="J233" s="279"/>
      <c r="K233" s="279"/>
      <c r="L233" s="306"/>
      <c r="M233" s="313"/>
      <c r="N233" s="279"/>
      <c r="O233" s="279"/>
      <c r="P233" s="313"/>
      <c r="Q233" s="313"/>
      <c r="R233" s="279"/>
      <c r="S233" s="279"/>
      <c r="T233" s="313"/>
      <c r="U233" s="313"/>
      <c r="V233" s="279"/>
      <c r="W233" s="279"/>
      <c r="X233" s="313"/>
      <c r="Y233" s="313"/>
      <c r="Z233" s="311"/>
    </row>
    <row r="234" spans="1:30" ht="40.5" customHeight="1" x14ac:dyDescent="0.25">
      <c r="A234" s="218"/>
      <c r="B234" s="248"/>
      <c r="C234" s="248"/>
      <c r="D234" s="248"/>
      <c r="E234" s="303"/>
      <c r="F234" s="304"/>
      <c r="G234" s="304"/>
      <c r="H234" s="305"/>
      <c r="I234" s="305"/>
      <c r="J234" s="304"/>
      <c r="K234" s="304"/>
      <c r="L234" s="248"/>
      <c r="M234" s="305"/>
      <c r="N234" s="304"/>
      <c r="O234" s="304"/>
      <c r="P234" s="305"/>
      <c r="Q234" s="305"/>
      <c r="R234" s="304"/>
      <c r="S234" s="304"/>
      <c r="T234" s="305"/>
      <c r="U234" s="305"/>
      <c r="V234" s="304"/>
      <c r="W234" s="304"/>
      <c r="X234" s="305"/>
      <c r="Y234" s="305"/>
    </row>
    <row r="235" spans="1:30" s="193" customFormat="1" ht="40.5" customHeight="1" x14ac:dyDescent="0.25">
      <c r="A235" s="389"/>
      <c r="B235" s="389"/>
      <c r="C235" s="389"/>
      <c r="D235" s="258"/>
      <c r="E235" s="309"/>
      <c r="F235" s="309"/>
      <c r="G235" s="309"/>
      <c r="H235" s="309"/>
      <c r="I235" s="309"/>
      <c r="J235" s="309"/>
      <c r="K235" s="309"/>
      <c r="L235" s="258"/>
      <c r="M235" s="309"/>
      <c r="N235" s="309"/>
      <c r="O235" s="309"/>
      <c r="P235" s="309"/>
      <c r="Q235" s="309"/>
      <c r="R235" s="309"/>
      <c r="S235" s="309"/>
      <c r="T235" s="309"/>
      <c r="U235" s="309"/>
      <c r="V235" s="309"/>
      <c r="W235" s="309"/>
      <c r="X235" s="309"/>
      <c r="Y235" s="309"/>
    </row>
    <row r="236" spans="1:30" s="290" customFormat="1" ht="38.25" customHeight="1" x14ac:dyDescent="0.25">
      <c r="A236" s="310"/>
      <c r="B236" s="218"/>
      <c r="C236" s="218"/>
      <c r="D236" s="218"/>
      <c r="E236" s="303"/>
      <c r="F236" s="252"/>
      <c r="G236" s="252"/>
      <c r="H236" s="252"/>
      <c r="I236" s="252"/>
      <c r="J236" s="252"/>
      <c r="K236" s="252"/>
      <c r="L236" s="248"/>
      <c r="M236" s="252"/>
      <c r="N236" s="314"/>
      <c r="O236" s="252"/>
      <c r="P236" s="252"/>
      <c r="Q236" s="252"/>
      <c r="R236" s="252"/>
      <c r="S236" s="252"/>
      <c r="T236" s="252"/>
      <c r="U236" s="252"/>
      <c r="V236" s="252"/>
      <c r="W236" s="252"/>
      <c r="X236" s="252"/>
      <c r="Y236" s="314"/>
      <c r="Z236" s="315"/>
      <c r="AA236" s="316"/>
      <c r="AB236" s="316"/>
      <c r="AC236" s="316"/>
      <c r="AD236" s="317"/>
    </row>
    <row r="237" spans="1:30" s="290" customFormat="1" ht="38.25" customHeight="1" x14ac:dyDescent="0.25">
      <c r="A237" s="310"/>
      <c r="B237" s="218"/>
      <c r="C237" s="218"/>
      <c r="D237" s="218"/>
      <c r="E237" s="303"/>
      <c r="F237" s="252"/>
      <c r="G237" s="252"/>
      <c r="H237" s="252"/>
      <c r="I237" s="252"/>
      <c r="J237" s="252"/>
      <c r="K237" s="252"/>
      <c r="L237" s="248"/>
      <c r="M237" s="252"/>
      <c r="N237" s="314"/>
      <c r="O237" s="252"/>
      <c r="P237" s="252"/>
      <c r="Q237" s="252"/>
      <c r="R237" s="252"/>
      <c r="S237" s="252"/>
      <c r="T237" s="252"/>
      <c r="U237" s="314"/>
      <c r="V237" s="252"/>
      <c r="W237" s="252"/>
      <c r="X237" s="252"/>
      <c r="Y237" s="314"/>
      <c r="Z237" s="315"/>
      <c r="AA237" s="316"/>
      <c r="AB237" s="316"/>
      <c r="AC237" s="316"/>
      <c r="AD237" s="317"/>
    </row>
    <row r="238" spans="1:30" s="204" customFormat="1" ht="40.5" customHeight="1" x14ac:dyDescent="0.25">
      <c r="A238" s="310"/>
      <c r="B238" s="218"/>
      <c r="C238" s="218"/>
      <c r="D238" s="218"/>
      <c r="E238" s="303"/>
      <c r="F238" s="304"/>
      <c r="G238" s="318"/>
      <c r="H238" s="318"/>
      <c r="I238" s="318"/>
      <c r="J238" s="318"/>
      <c r="K238" s="318"/>
      <c r="L238" s="248"/>
      <c r="M238" s="304"/>
      <c r="N238" s="304"/>
      <c r="O238" s="304"/>
      <c r="P238" s="304"/>
      <c r="Q238" s="304"/>
      <c r="R238" s="304"/>
      <c r="S238" s="304"/>
      <c r="T238" s="304"/>
      <c r="U238" s="304"/>
      <c r="V238" s="304"/>
      <c r="W238" s="304"/>
      <c r="X238" s="304"/>
      <c r="Y238" s="318"/>
    </row>
    <row r="239" spans="1:30" s="204" customFormat="1" ht="40.5" customHeight="1" x14ac:dyDescent="0.25">
      <c r="A239" s="310"/>
      <c r="B239" s="218"/>
      <c r="C239" s="218"/>
      <c r="D239" s="218"/>
      <c r="E239" s="303"/>
      <c r="F239" s="304"/>
      <c r="G239" s="304"/>
      <c r="H239" s="304"/>
      <c r="I239" s="304"/>
      <c r="J239" s="304"/>
      <c r="K239" s="304"/>
      <c r="L239" s="248"/>
      <c r="M239" s="304"/>
      <c r="N239" s="318"/>
      <c r="O239" s="304"/>
      <c r="P239" s="304"/>
      <c r="Q239" s="304"/>
      <c r="R239" s="304"/>
      <c r="S239" s="304"/>
      <c r="T239" s="304"/>
      <c r="U239" s="304"/>
      <c r="V239" s="304"/>
      <c r="W239" s="304"/>
      <c r="X239" s="304"/>
      <c r="Y239" s="318"/>
    </row>
    <row r="240" spans="1:30" s="204" customFormat="1" ht="40.5" customHeight="1" x14ac:dyDescent="0.25">
      <c r="A240" s="310"/>
      <c r="B240" s="218"/>
      <c r="C240" s="218"/>
      <c r="D240" s="218"/>
      <c r="E240" s="303"/>
      <c r="F240" s="304"/>
      <c r="G240" s="304"/>
      <c r="H240" s="304"/>
      <c r="I240" s="304"/>
      <c r="J240" s="304"/>
      <c r="K240" s="304"/>
      <c r="L240" s="248"/>
      <c r="M240" s="304"/>
      <c r="N240" s="318"/>
      <c r="O240" s="304"/>
      <c r="P240" s="304"/>
      <c r="Q240" s="304"/>
      <c r="R240" s="304"/>
      <c r="S240" s="304"/>
      <c r="T240" s="304"/>
      <c r="U240" s="304"/>
      <c r="V240" s="304"/>
      <c r="W240" s="304"/>
      <c r="X240" s="304"/>
      <c r="Y240" s="318"/>
    </row>
    <row r="241" spans="1:26" s="204" customFormat="1" ht="40.5" customHeight="1" x14ac:dyDescent="0.25">
      <c r="A241" s="310"/>
      <c r="B241" s="218"/>
      <c r="C241" s="218"/>
      <c r="D241" s="218"/>
      <c r="E241" s="303"/>
      <c r="F241" s="304"/>
      <c r="G241" s="304"/>
      <c r="H241" s="304"/>
      <c r="I241" s="304"/>
      <c r="J241" s="304"/>
      <c r="K241" s="304"/>
      <c r="L241" s="248"/>
      <c r="M241" s="304"/>
      <c r="N241" s="318"/>
      <c r="O241" s="304"/>
      <c r="P241" s="304"/>
      <c r="Q241" s="304"/>
      <c r="R241" s="304"/>
      <c r="S241" s="304"/>
      <c r="T241" s="304"/>
      <c r="U241" s="304"/>
      <c r="V241" s="304"/>
      <c r="W241" s="304"/>
      <c r="X241" s="304"/>
      <c r="Y241" s="318"/>
    </row>
    <row r="242" spans="1:26" ht="40.5" customHeight="1" x14ac:dyDescent="0.25">
      <c r="A242" s="310"/>
      <c r="B242" s="218"/>
      <c r="C242" s="218"/>
      <c r="D242" s="218"/>
      <c r="E242" s="303"/>
      <c r="F242" s="304"/>
      <c r="G242" s="304"/>
      <c r="H242" s="304"/>
      <c r="I242" s="304"/>
      <c r="J242" s="304"/>
      <c r="K242" s="304"/>
      <c r="L242" s="248"/>
      <c r="M242" s="304"/>
      <c r="N242" s="318"/>
      <c r="O242" s="304"/>
      <c r="P242" s="304"/>
      <c r="Q242" s="304"/>
      <c r="R242" s="304"/>
      <c r="S242" s="304"/>
      <c r="T242" s="304"/>
      <c r="U242" s="318"/>
      <c r="V242" s="304"/>
      <c r="W242" s="304"/>
      <c r="X242" s="304"/>
      <c r="Y242" s="318"/>
    </row>
    <row r="243" spans="1:26" ht="40.5" customHeight="1" x14ac:dyDescent="0.25">
      <c r="A243" s="310"/>
      <c r="B243" s="218"/>
      <c r="C243" s="218"/>
      <c r="D243" s="218"/>
      <c r="E243" s="303"/>
      <c r="F243" s="304"/>
      <c r="G243" s="304"/>
      <c r="H243" s="304"/>
      <c r="I243" s="304"/>
      <c r="J243" s="304"/>
      <c r="K243" s="304"/>
      <c r="L243" s="248"/>
      <c r="M243" s="304"/>
      <c r="N243" s="318"/>
      <c r="O243" s="304"/>
      <c r="P243" s="304"/>
      <c r="Q243" s="304"/>
      <c r="R243" s="304"/>
      <c r="S243" s="304"/>
      <c r="T243" s="304"/>
      <c r="U243" s="318"/>
      <c r="V243" s="304"/>
      <c r="W243" s="304"/>
      <c r="X243" s="304"/>
      <c r="Y243" s="318"/>
    </row>
    <row r="244" spans="1:26" s="193" customFormat="1" ht="40.5" customHeight="1" x14ac:dyDescent="0.25">
      <c r="A244" s="389"/>
      <c r="B244" s="389"/>
      <c r="C244" s="389"/>
      <c r="D244" s="258"/>
      <c r="E244" s="309"/>
      <c r="F244" s="309"/>
      <c r="G244" s="309"/>
      <c r="H244" s="309"/>
      <c r="I244" s="309"/>
      <c r="J244" s="309"/>
      <c r="K244" s="309"/>
      <c r="L244" s="258"/>
      <c r="M244" s="309"/>
      <c r="N244" s="309"/>
      <c r="O244" s="309"/>
      <c r="P244" s="309"/>
      <c r="Q244" s="309"/>
      <c r="R244" s="309"/>
      <c r="S244" s="309"/>
      <c r="T244" s="309"/>
      <c r="U244" s="309"/>
      <c r="V244" s="309"/>
      <c r="W244" s="309"/>
      <c r="X244" s="309"/>
      <c r="Y244" s="309"/>
    </row>
    <row r="245" spans="1:26" s="204" customFormat="1" ht="40.5" customHeight="1" x14ac:dyDescent="0.25">
      <c r="A245" s="218"/>
      <c r="B245" s="218"/>
      <c r="C245" s="218"/>
      <c r="D245" s="218"/>
      <c r="E245" s="303"/>
      <c r="F245" s="304"/>
      <c r="G245" s="304"/>
      <c r="H245" s="304"/>
      <c r="I245" s="304"/>
      <c r="J245" s="304"/>
      <c r="K245" s="304"/>
      <c r="L245" s="248"/>
      <c r="M245" s="304"/>
      <c r="N245" s="318"/>
      <c r="O245" s="304"/>
      <c r="P245" s="304"/>
      <c r="Q245" s="304"/>
      <c r="R245" s="304"/>
      <c r="S245" s="304"/>
      <c r="T245" s="304"/>
      <c r="U245" s="304"/>
      <c r="V245" s="304"/>
      <c r="W245" s="304"/>
      <c r="X245" s="304"/>
      <c r="Y245" s="318"/>
    </row>
    <row r="246" spans="1:26" ht="40.5" customHeight="1" x14ac:dyDescent="0.25">
      <c r="A246" s="218"/>
      <c r="B246" s="218"/>
      <c r="C246" s="218"/>
      <c r="D246" s="218"/>
      <c r="E246" s="303"/>
      <c r="F246" s="304"/>
      <c r="G246" s="304"/>
      <c r="H246" s="304"/>
      <c r="I246" s="304"/>
      <c r="J246" s="304"/>
      <c r="K246" s="304"/>
      <c r="L246" s="248"/>
      <c r="M246" s="304"/>
      <c r="N246" s="318"/>
      <c r="O246" s="304"/>
      <c r="P246" s="304"/>
      <c r="Q246" s="304"/>
      <c r="R246" s="304"/>
      <c r="S246" s="304"/>
      <c r="T246" s="304"/>
      <c r="U246" s="318"/>
      <c r="V246" s="304"/>
      <c r="W246" s="304"/>
      <c r="X246" s="304"/>
      <c r="Y246" s="318"/>
    </row>
    <row r="247" spans="1:26" ht="40.5" customHeight="1" x14ac:dyDescent="0.25">
      <c r="A247" s="218"/>
      <c r="B247" s="218"/>
      <c r="C247" s="218"/>
      <c r="D247" s="218"/>
      <c r="E247" s="303"/>
      <c r="F247" s="304"/>
      <c r="G247" s="304"/>
      <c r="H247" s="304"/>
      <c r="I247" s="304"/>
      <c r="J247" s="304"/>
      <c r="K247" s="304"/>
      <c r="L247" s="248"/>
      <c r="M247" s="304"/>
      <c r="N247" s="318"/>
      <c r="O247" s="304"/>
      <c r="P247" s="304"/>
      <c r="Q247" s="304"/>
      <c r="R247" s="304"/>
      <c r="S247" s="304"/>
      <c r="T247" s="304"/>
      <c r="U247" s="318"/>
      <c r="V247" s="304"/>
      <c r="W247" s="304"/>
      <c r="X247" s="304"/>
      <c r="Y247" s="318"/>
    </row>
    <row r="248" spans="1:26" ht="40.5" customHeight="1" x14ac:dyDescent="0.25">
      <c r="A248" s="218"/>
      <c r="B248" s="218"/>
      <c r="C248" s="218"/>
      <c r="D248" s="218"/>
      <c r="E248" s="303"/>
      <c r="F248" s="304"/>
      <c r="G248" s="304"/>
      <c r="H248" s="304"/>
      <c r="I248" s="304"/>
      <c r="J248" s="304"/>
      <c r="K248" s="304"/>
      <c r="L248" s="248"/>
      <c r="M248" s="304"/>
      <c r="N248" s="318"/>
      <c r="O248" s="304"/>
      <c r="P248" s="304"/>
      <c r="Q248" s="304"/>
      <c r="R248" s="304"/>
      <c r="S248" s="304"/>
      <c r="T248" s="304"/>
      <c r="U248" s="318"/>
      <c r="V248" s="304"/>
      <c r="W248" s="304"/>
      <c r="X248" s="304"/>
      <c r="Y248" s="318"/>
    </row>
    <row r="249" spans="1:26" ht="40.5" customHeight="1" x14ac:dyDescent="0.25">
      <c r="A249" s="218"/>
      <c r="B249" s="218"/>
      <c r="C249" s="218"/>
      <c r="D249" s="218"/>
      <c r="E249" s="303"/>
      <c r="F249" s="304"/>
      <c r="G249" s="304"/>
      <c r="H249" s="304"/>
      <c r="I249" s="304"/>
      <c r="J249" s="304"/>
      <c r="K249" s="304"/>
      <c r="L249" s="248"/>
      <c r="M249" s="304"/>
      <c r="N249" s="318"/>
      <c r="O249" s="304"/>
      <c r="P249" s="304"/>
      <c r="Q249" s="304"/>
      <c r="R249" s="304"/>
      <c r="S249" s="304"/>
      <c r="T249" s="304"/>
      <c r="U249" s="318"/>
      <c r="V249" s="304"/>
      <c r="W249" s="304"/>
      <c r="X249" s="304"/>
      <c r="Y249" s="318"/>
    </row>
    <row r="250" spans="1:26" s="298" customFormat="1" ht="40.5" customHeight="1" x14ac:dyDescent="0.25">
      <c r="A250" s="218"/>
      <c r="B250" s="218"/>
      <c r="C250" s="218"/>
      <c r="D250" s="218"/>
      <c r="E250" s="303"/>
      <c r="F250" s="304"/>
      <c r="G250" s="304"/>
      <c r="H250" s="304"/>
      <c r="I250" s="304"/>
      <c r="J250" s="304"/>
      <c r="K250" s="304"/>
      <c r="L250" s="248"/>
      <c r="M250" s="304"/>
      <c r="N250" s="318"/>
      <c r="O250" s="304"/>
      <c r="P250" s="304"/>
      <c r="Q250" s="304"/>
      <c r="R250" s="304"/>
      <c r="S250" s="304"/>
      <c r="T250" s="304"/>
      <c r="U250" s="318"/>
      <c r="V250" s="304"/>
      <c r="W250" s="304"/>
      <c r="X250" s="304"/>
      <c r="Y250" s="318"/>
    </row>
    <row r="251" spans="1:26" s="319" customFormat="1" ht="40.5" customHeight="1" x14ac:dyDescent="0.25">
      <c r="A251" s="389"/>
      <c r="B251" s="389"/>
      <c r="C251" s="389"/>
      <c r="D251" s="258"/>
      <c r="E251" s="309"/>
      <c r="F251" s="309"/>
      <c r="G251" s="309"/>
      <c r="H251" s="309"/>
      <c r="I251" s="309"/>
      <c r="J251" s="309"/>
      <c r="K251" s="309"/>
      <c r="L251" s="258"/>
      <c r="M251" s="309"/>
      <c r="N251" s="309"/>
      <c r="O251" s="309"/>
      <c r="P251" s="309"/>
      <c r="Q251" s="309"/>
      <c r="R251" s="309"/>
      <c r="S251" s="309"/>
      <c r="T251" s="309"/>
      <c r="U251" s="309"/>
      <c r="V251" s="309"/>
      <c r="W251" s="309"/>
      <c r="X251" s="309"/>
      <c r="Y251" s="309"/>
    </row>
    <row r="252" spans="1:26" s="204" customFormat="1" ht="40.5" customHeight="1" x14ac:dyDescent="0.25">
      <c r="A252" s="218"/>
      <c r="B252" s="248"/>
      <c r="C252" s="248"/>
      <c r="D252" s="248"/>
      <c r="E252" s="303"/>
      <c r="F252" s="304"/>
      <c r="G252" s="304"/>
      <c r="H252" s="304"/>
      <c r="I252" s="304"/>
      <c r="J252" s="304"/>
      <c r="K252" s="304"/>
      <c r="L252" s="248"/>
      <c r="M252" s="304"/>
      <c r="N252" s="304"/>
      <c r="O252" s="304"/>
      <c r="P252" s="304"/>
      <c r="Q252" s="304"/>
      <c r="R252" s="304"/>
      <c r="S252" s="304"/>
      <c r="T252" s="304"/>
      <c r="U252" s="304"/>
      <c r="V252" s="304"/>
      <c r="W252" s="304"/>
      <c r="X252" s="304"/>
      <c r="Y252" s="304"/>
    </row>
    <row r="253" spans="1:26" s="290" customFormat="1" ht="34.5" customHeight="1" x14ac:dyDescent="0.25">
      <c r="A253" s="310"/>
      <c r="B253" s="306"/>
      <c r="C253" s="306"/>
      <c r="D253" s="306"/>
      <c r="E253" s="303"/>
      <c r="F253" s="252"/>
      <c r="G253" s="252"/>
      <c r="H253" s="252"/>
      <c r="I253" s="252"/>
      <c r="J253" s="252"/>
      <c r="K253" s="252"/>
      <c r="L253" s="248"/>
      <c r="M253" s="252"/>
      <c r="N253" s="314"/>
      <c r="O253" s="252"/>
      <c r="P253" s="252"/>
      <c r="Q253" s="252"/>
      <c r="R253" s="252"/>
      <c r="S253" s="252"/>
      <c r="T253" s="252"/>
      <c r="U253" s="252"/>
      <c r="V253" s="252"/>
      <c r="W253" s="252"/>
      <c r="X253" s="252"/>
      <c r="Y253" s="314"/>
      <c r="Z253" s="315"/>
    </row>
    <row r="254" spans="1:26" ht="40.5" customHeight="1" x14ac:dyDescent="0.25">
      <c r="A254" s="218"/>
      <c r="B254" s="248"/>
      <c r="C254" s="248"/>
      <c r="D254" s="248"/>
      <c r="E254" s="303"/>
      <c r="F254" s="304"/>
      <c r="G254" s="304"/>
      <c r="H254" s="304"/>
      <c r="I254" s="304"/>
      <c r="J254" s="304"/>
      <c r="K254" s="304"/>
      <c r="L254" s="248"/>
      <c r="M254" s="304"/>
      <c r="N254" s="318"/>
      <c r="O254" s="304"/>
      <c r="P254" s="304"/>
      <c r="Q254" s="304"/>
      <c r="R254" s="304"/>
      <c r="S254" s="304"/>
      <c r="T254" s="304"/>
      <c r="U254" s="318"/>
      <c r="V254" s="304"/>
      <c r="W254" s="304"/>
      <c r="X254" s="304"/>
      <c r="Y254" s="318"/>
    </row>
    <row r="255" spans="1:26" s="319" customFormat="1" ht="40.5" customHeight="1" x14ac:dyDescent="0.25">
      <c r="A255" s="389"/>
      <c r="B255" s="389"/>
      <c r="C255" s="389"/>
      <c r="D255" s="258"/>
      <c r="E255" s="309"/>
      <c r="F255" s="309"/>
      <c r="G255" s="309"/>
      <c r="H255" s="309"/>
      <c r="I255" s="309"/>
      <c r="J255" s="309"/>
      <c r="K255" s="309"/>
      <c r="L255" s="258"/>
      <c r="M255" s="309"/>
      <c r="N255" s="309"/>
      <c r="O255" s="309"/>
      <c r="P255" s="309"/>
      <c r="Q255" s="309"/>
      <c r="R255" s="309"/>
      <c r="S255" s="309"/>
      <c r="T255" s="309"/>
      <c r="U255" s="309"/>
      <c r="V255" s="309"/>
      <c r="W255" s="309"/>
      <c r="X255" s="309"/>
      <c r="Y255" s="309"/>
    </row>
    <row r="256" spans="1:26" s="298" customFormat="1" ht="40.5" customHeight="1" x14ac:dyDescent="0.25">
      <c r="A256" s="218"/>
      <c r="B256" s="248"/>
      <c r="C256" s="248"/>
      <c r="D256" s="248"/>
      <c r="E256" s="303"/>
      <c r="F256" s="304"/>
      <c r="G256" s="304"/>
      <c r="H256" s="304"/>
      <c r="I256" s="304"/>
      <c r="J256" s="304"/>
      <c r="K256" s="304"/>
      <c r="L256" s="248"/>
      <c r="M256" s="304"/>
      <c r="N256" s="318"/>
      <c r="O256" s="304"/>
      <c r="P256" s="304"/>
      <c r="Q256" s="304"/>
      <c r="R256" s="304"/>
      <c r="S256" s="304"/>
      <c r="T256" s="304"/>
      <c r="U256" s="318"/>
      <c r="V256" s="304"/>
      <c r="W256" s="304"/>
      <c r="X256" s="304"/>
      <c r="Y256" s="318"/>
    </row>
    <row r="257" spans="1:31" s="193" customFormat="1" ht="40.5" customHeight="1" x14ac:dyDescent="0.25">
      <c r="A257" s="389"/>
      <c r="B257" s="389"/>
      <c r="C257" s="389"/>
      <c r="D257" s="258"/>
      <c r="E257" s="309"/>
      <c r="F257" s="309"/>
      <c r="G257" s="309"/>
      <c r="H257" s="309"/>
      <c r="I257" s="309"/>
      <c r="J257" s="309"/>
      <c r="K257" s="309"/>
      <c r="L257" s="258"/>
      <c r="M257" s="309"/>
      <c r="N257" s="309"/>
      <c r="O257" s="309"/>
      <c r="P257" s="309"/>
      <c r="Q257" s="309"/>
      <c r="R257" s="309"/>
      <c r="S257" s="309"/>
      <c r="T257" s="309"/>
      <c r="U257" s="309"/>
      <c r="V257" s="309"/>
      <c r="W257" s="309"/>
      <c r="X257" s="309"/>
      <c r="Y257" s="309"/>
    </row>
    <row r="258" spans="1:31" ht="40.5" customHeight="1" x14ac:dyDescent="0.25">
      <c r="A258" s="218"/>
      <c r="B258" s="248"/>
      <c r="C258" s="248"/>
      <c r="D258" s="248"/>
      <c r="E258" s="303"/>
      <c r="F258" s="304"/>
      <c r="G258" s="304"/>
      <c r="H258" s="304"/>
      <c r="I258" s="304"/>
      <c r="J258" s="304"/>
      <c r="K258" s="304"/>
      <c r="L258" s="248"/>
      <c r="M258" s="304"/>
      <c r="N258" s="304"/>
      <c r="O258" s="304"/>
      <c r="P258" s="304"/>
      <c r="Q258" s="304"/>
      <c r="R258" s="304"/>
      <c r="S258" s="304"/>
      <c r="T258" s="304"/>
      <c r="U258" s="304"/>
      <c r="V258" s="304"/>
      <c r="W258" s="304"/>
      <c r="X258" s="304"/>
      <c r="Y258" s="318"/>
    </row>
    <row r="259" spans="1:31" s="298" customFormat="1" ht="40.5" customHeight="1" x14ac:dyDescent="0.25">
      <c r="A259" s="218"/>
      <c r="B259" s="248"/>
      <c r="C259" s="248"/>
      <c r="D259" s="248"/>
      <c r="E259" s="303"/>
      <c r="F259" s="304"/>
      <c r="G259" s="304"/>
      <c r="H259" s="304"/>
      <c r="I259" s="304"/>
      <c r="J259" s="304"/>
      <c r="K259" s="304"/>
      <c r="L259" s="248"/>
      <c r="M259" s="304"/>
      <c r="N259" s="304"/>
      <c r="O259" s="304"/>
      <c r="P259" s="304"/>
      <c r="Q259" s="304"/>
      <c r="R259" s="304"/>
      <c r="S259" s="304"/>
      <c r="T259" s="304"/>
      <c r="U259" s="304"/>
      <c r="V259" s="304"/>
      <c r="W259" s="304"/>
      <c r="X259" s="304"/>
      <c r="Y259" s="318"/>
    </row>
    <row r="260" spans="1:31" s="193" customFormat="1" ht="40.5" customHeight="1" x14ac:dyDescent="0.25">
      <c r="A260" s="389"/>
      <c r="B260" s="389"/>
      <c r="C260" s="389"/>
      <c r="D260" s="258"/>
      <c r="E260" s="309"/>
      <c r="F260" s="309"/>
      <c r="G260" s="309"/>
      <c r="H260" s="309"/>
      <c r="I260" s="309"/>
      <c r="J260" s="309"/>
      <c r="K260" s="309"/>
      <c r="L260" s="258"/>
      <c r="M260" s="309"/>
      <c r="N260" s="309"/>
      <c r="O260" s="309"/>
      <c r="P260" s="309"/>
      <c r="Q260" s="309"/>
      <c r="R260" s="309"/>
      <c r="S260" s="309"/>
      <c r="T260" s="309"/>
      <c r="U260" s="309"/>
      <c r="V260" s="309"/>
      <c r="W260" s="309"/>
      <c r="X260" s="309"/>
      <c r="Y260" s="309"/>
    </row>
    <row r="261" spans="1:31" s="204" customFormat="1" ht="40.5" customHeight="1" x14ac:dyDescent="0.25">
      <c r="A261" s="218"/>
      <c r="B261" s="218"/>
      <c r="C261" s="248"/>
      <c r="D261" s="248"/>
      <c r="E261" s="303"/>
      <c r="F261" s="304"/>
      <c r="G261" s="304"/>
      <c r="H261" s="304"/>
      <c r="I261" s="318"/>
      <c r="J261" s="318"/>
      <c r="K261" s="304"/>
      <c r="L261" s="248"/>
      <c r="M261" s="304"/>
      <c r="N261" s="318"/>
      <c r="O261" s="304"/>
      <c r="P261" s="318"/>
      <c r="Q261" s="304"/>
      <c r="R261" s="304"/>
      <c r="S261" s="304"/>
      <c r="T261" s="304"/>
      <c r="U261" s="304"/>
      <c r="V261" s="304"/>
      <c r="W261" s="304"/>
      <c r="X261" s="304"/>
      <c r="Y261" s="304"/>
    </row>
    <row r="262" spans="1:31" ht="40.5" customHeight="1" x14ac:dyDescent="0.25">
      <c r="A262" s="218"/>
      <c r="B262" s="248"/>
      <c r="C262" s="248"/>
      <c r="D262" s="248"/>
      <c r="E262" s="303"/>
      <c r="F262" s="304"/>
      <c r="G262" s="304"/>
      <c r="H262" s="304"/>
      <c r="I262" s="304"/>
      <c r="J262" s="304"/>
      <c r="K262" s="304"/>
      <c r="L262" s="248"/>
      <c r="M262" s="304"/>
      <c r="N262" s="304"/>
      <c r="O262" s="304"/>
      <c r="P262" s="304"/>
      <c r="Q262" s="304"/>
      <c r="R262" s="304"/>
      <c r="S262" s="304"/>
      <c r="T262" s="304"/>
      <c r="U262" s="304"/>
      <c r="V262" s="304"/>
      <c r="W262" s="304"/>
      <c r="X262" s="304"/>
      <c r="Y262" s="318"/>
    </row>
    <row r="263" spans="1:31" ht="40.5" customHeight="1" x14ac:dyDescent="0.25">
      <c r="A263" s="218"/>
      <c r="B263" s="248"/>
      <c r="C263" s="248"/>
      <c r="D263" s="248"/>
      <c r="E263" s="303"/>
      <c r="F263" s="304"/>
      <c r="G263" s="304"/>
      <c r="H263" s="304"/>
      <c r="I263" s="304"/>
      <c r="J263" s="304"/>
      <c r="K263" s="304"/>
      <c r="L263" s="248"/>
      <c r="M263" s="304"/>
      <c r="N263" s="304"/>
      <c r="O263" s="304"/>
      <c r="P263" s="304"/>
      <c r="Q263" s="304"/>
      <c r="R263" s="304"/>
      <c r="S263" s="304"/>
      <c r="T263" s="304"/>
      <c r="U263" s="304"/>
      <c r="V263" s="304"/>
      <c r="W263" s="304"/>
      <c r="X263" s="304"/>
      <c r="Y263" s="318"/>
    </row>
    <row r="264" spans="1:31" ht="40.5" customHeight="1" x14ac:dyDescent="0.25">
      <c r="A264" s="218"/>
      <c r="B264" s="248"/>
      <c r="C264" s="248"/>
      <c r="D264" s="248"/>
      <c r="E264" s="303"/>
      <c r="F264" s="304"/>
      <c r="G264" s="304"/>
      <c r="H264" s="304"/>
      <c r="I264" s="304"/>
      <c r="J264" s="304"/>
      <c r="K264" s="304"/>
      <c r="L264" s="248"/>
      <c r="M264" s="304"/>
      <c r="N264" s="304"/>
      <c r="O264" s="304"/>
      <c r="P264" s="304"/>
      <c r="Q264" s="304"/>
      <c r="R264" s="304"/>
      <c r="S264" s="304"/>
      <c r="T264" s="304"/>
      <c r="U264" s="304"/>
      <c r="V264" s="304"/>
      <c r="W264" s="304"/>
      <c r="X264" s="304"/>
      <c r="Y264" s="318"/>
    </row>
    <row r="265" spans="1:31" ht="40.5" customHeight="1" x14ac:dyDescent="0.25">
      <c r="A265" s="218"/>
      <c r="B265" s="248"/>
      <c r="C265" s="248"/>
      <c r="D265" s="248"/>
      <c r="E265" s="303"/>
      <c r="F265" s="304"/>
      <c r="G265" s="304"/>
      <c r="H265" s="304"/>
      <c r="I265" s="304"/>
      <c r="J265" s="304"/>
      <c r="K265" s="304"/>
      <c r="L265" s="248"/>
      <c r="M265" s="304"/>
      <c r="N265" s="304"/>
      <c r="O265" s="304"/>
      <c r="P265" s="304"/>
      <c r="Q265" s="304"/>
      <c r="R265" s="304"/>
      <c r="S265" s="304"/>
      <c r="T265" s="304"/>
      <c r="U265" s="304"/>
      <c r="V265" s="304"/>
      <c r="W265" s="304"/>
      <c r="X265" s="304"/>
      <c r="Y265" s="318"/>
    </row>
    <row r="266" spans="1:31" ht="40.5" customHeight="1" x14ac:dyDescent="0.25">
      <c r="A266" s="218"/>
      <c r="B266" s="306"/>
      <c r="C266" s="306"/>
      <c r="D266" s="306"/>
      <c r="E266" s="303"/>
      <c r="F266" s="304"/>
      <c r="G266" s="304"/>
      <c r="H266" s="304"/>
      <c r="I266" s="304"/>
      <c r="J266" s="304"/>
      <c r="K266" s="304"/>
      <c r="L266" s="248"/>
      <c r="M266" s="304"/>
      <c r="N266" s="303"/>
      <c r="O266" s="303"/>
      <c r="P266" s="303"/>
      <c r="Q266" s="303"/>
      <c r="R266" s="303"/>
      <c r="S266" s="303"/>
      <c r="T266" s="303"/>
      <c r="U266" s="303"/>
      <c r="V266" s="303"/>
      <c r="W266" s="304"/>
      <c r="X266" s="304"/>
      <c r="Y266" s="304"/>
    </row>
    <row r="267" spans="1:31" s="290" customFormat="1" ht="37.5" customHeight="1" x14ac:dyDescent="0.25">
      <c r="A267" s="218"/>
      <c r="B267" s="306"/>
      <c r="C267" s="306"/>
      <c r="D267" s="306"/>
      <c r="E267" s="303"/>
      <c r="F267" s="252"/>
      <c r="G267" s="252"/>
      <c r="H267" s="252"/>
      <c r="I267" s="252"/>
      <c r="J267" s="252"/>
      <c r="K267" s="252"/>
      <c r="L267" s="248"/>
      <c r="M267" s="252"/>
      <c r="N267" s="279"/>
      <c r="O267" s="279"/>
      <c r="P267" s="279"/>
      <c r="Q267" s="279"/>
      <c r="R267" s="279"/>
      <c r="S267" s="279"/>
      <c r="T267" s="279"/>
      <c r="U267" s="279"/>
      <c r="V267" s="279"/>
      <c r="W267" s="252"/>
      <c r="X267" s="252"/>
      <c r="Y267" s="252"/>
      <c r="Z267" s="312"/>
      <c r="AA267" s="312"/>
      <c r="AB267" s="312"/>
      <c r="AC267" s="312"/>
      <c r="AD267" s="312"/>
      <c r="AE267" s="312"/>
    </row>
    <row r="268" spans="1:31" s="290" customFormat="1" ht="37.5" customHeight="1" x14ac:dyDescent="0.25">
      <c r="A268" s="218"/>
      <c r="B268" s="306"/>
      <c r="C268" s="306"/>
      <c r="D268" s="306"/>
      <c r="E268" s="303"/>
      <c r="F268" s="252"/>
      <c r="G268" s="252"/>
      <c r="H268" s="252"/>
      <c r="I268" s="252"/>
      <c r="J268" s="252"/>
      <c r="K268" s="252"/>
      <c r="L268" s="248"/>
      <c r="M268" s="252"/>
      <c r="N268" s="279"/>
      <c r="O268" s="279"/>
      <c r="P268" s="279"/>
      <c r="Q268" s="279"/>
      <c r="R268" s="279"/>
      <c r="S268" s="279"/>
      <c r="T268" s="279"/>
      <c r="U268" s="279"/>
      <c r="V268" s="279"/>
      <c r="W268" s="252"/>
      <c r="X268" s="252"/>
      <c r="Y268" s="252"/>
      <c r="Z268" s="312"/>
    </row>
    <row r="269" spans="1:31" s="290" customFormat="1" ht="37.5" customHeight="1" x14ac:dyDescent="0.25">
      <c r="A269" s="218"/>
      <c r="B269" s="306"/>
      <c r="C269" s="306"/>
      <c r="D269" s="306"/>
      <c r="E269" s="303"/>
      <c r="F269" s="252"/>
      <c r="G269" s="252"/>
      <c r="H269" s="252"/>
      <c r="I269" s="252"/>
      <c r="J269" s="252"/>
      <c r="K269" s="252"/>
      <c r="L269" s="248"/>
      <c r="M269" s="252"/>
      <c r="N269" s="279"/>
      <c r="O269" s="279"/>
      <c r="P269" s="279"/>
      <c r="Q269" s="279"/>
      <c r="R269" s="279"/>
      <c r="S269" s="279"/>
      <c r="T269" s="279"/>
      <c r="U269" s="279"/>
      <c r="V269" s="279"/>
      <c r="W269" s="252"/>
      <c r="X269" s="252"/>
      <c r="Y269" s="252"/>
      <c r="Z269" s="312"/>
    </row>
    <row r="270" spans="1:31" s="290" customFormat="1" ht="37.5" customHeight="1" x14ac:dyDescent="0.25">
      <c r="A270" s="218"/>
      <c r="B270" s="306"/>
      <c r="C270" s="306"/>
      <c r="D270" s="306"/>
      <c r="E270" s="303"/>
      <c r="F270" s="252"/>
      <c r="G270" s="252"/>
      <c r="H270" s="252"/>
      <c r="I270" s="252"/>
      <c r="J270" s="252"/>
      <c r="K270" s="252"/>
      <c r="L270" s="248"/>
      <c r="M270" s="252"/>
      <c r="N270" s="279"/>
      <c r="O270" s="279"/>
      <c r="P270" s="279"/>
      <c r="Q270" s="279"/>
      <c r="R270" s="279"/>
      <c r="S270" s="279"/>
      <c r="T270" s="279"/>
      <c r="U270" s="279"/>
      <c r="V270" s="279"/>
      <c r="W270" s="252"/>
      <c r="X270" s="252"/>
      <c r="Y270" s="252"/>
      <c r="Z270" s="312"/>
    </row>
    <row r="271" spans="1:31" s="290" customFormat="1" ht="37.5" customHeight="1" x14ac:dyDescent="0.25">
      <c r="A271" s="218"/>
      <c r="B271" s="306"/>
      <c r="C271" s="306"/>
      <c r="D271" s="306"/>
      <c r="E271" s="303"/>
      <c r="F271" s="252"/>
      <c r="G271" s="252"/>
      <c r="H271" s="252"/>
      <c r="I271" s="252"/>
      <c r="J271" s="252"/>
      <c r="K271" s="252"/>
      <c r="L271" s="248"/>
      <c r="M271" s="252"/>
      <c r="N271" s="279"/>
      <c r="O271" s="279"/>
      <c r="P271" s="279"/>
      <c r="Q271" s="279"/>
      <c r="R271" s="279"/>
      <c r="S271" s="279"/>
      <c r="T271" s="279"/>
      <c r="U271" s="279"/>
      <c r="V271" s="279"/>
      <c r="W271" s="252"/>
      <c r="X271" s="252"/>
      <c r="Y271" s="252"/>
      <c r="Z271" s="312"/>
    </row>
    <row r="272" spans="1:31" s="193" customFormat="1" ht="40.5" customHeight="1" x14ac:dyDescent="0.25">
      <c r="A272" s="395"/>
      <c r="B272" s="395"/>
      <c r="C272" s="395"/>
      <c r="D272" s="258"/>
      <c r="E272" s="309"/>
      <c r="F272" s="309"/>
      <c r="G272" s="309"/>
      <c r="H272" s="309"/>
      <c r="I272" s="309"/>
      <c r="J272" s="309"/>
      <c r="K272" s="309"/>
      <c r="L272" s="258"/>
      <c r="M272" s="309"/>
      <c r="N272" s="309"/>
      <c r="O272" s="309"/>
      <c r="P272" s="309"/>
      <c r="Q272" s="309"/>
      <c r="R272" s="309"/>
      <c r="S272" s="309"/>
      <c r="T272" s="309"/>
      <c r="U272" s="309"/>
      <c r="V272" s="309"/>
      <c r="W272" s="309"/>
      <c r="X272" s="309"/>
      <c r="Y272" s="309"/>
    </row>
    <row r="273" spans="1:25" s="204" customFormat="1" ht="40.5" customHeight="1" x14ac:dyDescent="0.25">
      <c r="A273" s="218"/>
      <c r="B273" s="218"/>
      <c r="C273" s="248"/>
      <c r="D273" s="248"/>
      <c r="E273" s="303"/>
      <c r="F273" s="304"/>
      <c r="G273" s="304"/>
      <c r="H273" s="304"/>
      <c r="I273" s="304"/>
      <c r="J273" s="304"/>
      <c r="K273" s="304"/>
      <c r="L273" s="248"/>
      <c r="M273" s="304"/>
      <c r="N273" s="304"/>
      <c r="O273" s="304"/>
      <c r="P273" s="304"/>
      <c r="Q273" s="304"/>
      <c r="R273" s="304"/>
      <c r="S273" s="304"/>
      <c r="T273" s="304"/>
      <c r="U273" s="304"/>
      <c r="V273" s="304"/>
      <c r="W273" s="304"/>
      <c r="X273" s="304"/>
      <c r="Y273" s="304"/>
    </row>
    <row r="274" spans="1:25" s="204" customFormat="1" ht="40.5" customHeight="1" x14ac:dyDescent="0.25">
      <c r="A274" s="218"/>
      <c r="B274" s="218"/>
      <c r="C274" s="248"/>
      <c r="D274" s="248"/>
      <c r="E274" s="303"/>
      <c r="F274" s="304"/>
      <c r="G274" s="304"/>
      <c r="H274" s="304"/>
      <c r="I274" s="304"/>
      <c r="J274" s="304"/>
      <c r="K274" s="304"/>
      <c r="L274" s="248"/>
      <c r="M274" s="304"/>
      <c r="N274" s="304"/>
      <c r="O274" s="304"/>
      <c r="P274" s="304"/>
      <c r="Q274" s="304"/>
      <c r="R274" s="304"/>
      <c r="S274" s="304"/>
      <c r="T274" s="304"/>
      <c r="U274" s="304"/>
      <c r="V274" s="304"/>
      <c r="W274" s="304"/>
      <c r="X274" s="304"/>
      <c r="Y274" s="304"/>
    </row>
    <row r="275" spans="1:25" s="193" customFormat="1" ht="40.5" customHeight="1" x14ac:dyDescent="0.25">
      <c r="A275" s="390"/>
      <c r="B275" s="390"/>
      <c r="C275" s="390"/>
      <c r="D275" s="258"/>
      <c r="E275" s="309"/>
      <c r="F275" s="309"/>
      <c r="G275" s="309"/>
      <c r="H275" s="309"/>
      <c r="I275" s="309"/>
      <c r="J275" s="309"/>
      <c r="K275" s="309"/>
      <c r="L275" s="258"/>
      <c r="M275" s="309"/>
      <c r="N275" s="309"/>
      <c r="O275" s="309"/>
      <c r="P275" s="309"/>
      <c r="Q275" s="309"/>
      <c r="R275" s="309"/>
      <c r="S275" s="309"/>
      <c r="T275" s="309"/>
      <c r="U275" s="309"/>
      <c r="V275" s="309"/>
      <c r="W275" s="309"/>
      <c r="X275" s="309"/>
      <c r="Y275" s="309"/>
    </row>
    <row r="276" spans="1:25" s="204" customFormat="1" ht="40.5" customHeight="1" x14ac:dyDescent="0.25">
      <c r="A276" s="218"/>
      <c r="B276" s="248"/>
      <c r="C276" s="248"/>
      <c r="D276" s="248"/>
      <c r="E276" s="303"/>
      <c r="F276" s="304"/>
      <c r="G276" s="304"/>
      <c r="H276" s="304"/>
      <c r="I276" s="304"/>
      <c r="J276" s="304"/>
      <c r="K276" s="304"/>
      <c r="L276" s="248"/>
      <c r="M276" s="304"/>
      <c r="N276" s="304"/>
      <c r="O276" s="304"/>
      <c r="P276" s="304"/>
      <c r="Q276" s="304"/>
      <c r="R276" s="304"/>
      <c r="S276" s="304"/>
      <c r="T276" s="304"/>
      <c r="U276" s="304"/>
      <c r="V276" s="304"/>
      <c r="W276" s="304"/>
      <c r="X276" s="304"/>
      <c r="Y276" s="304"/>
    </row>
    <row r="277" spans="1:25" s="193" customFormat="1" ht="40.5" customHeight="1" x14ac:dyDescent="0.25">
      <c r="A277" s="389"/>
      <c r="B277" s="389"/>
      <c r="C277" s="389"/>
      <c r="D277" s="258"/>
      <c r="E277" s="309"/>
      <c r="F277" s="309"/>
      <c r="G277" s="309"/>
      <c r="H277" s="309"/>
      <c r="I277" s="309"/>
      <c r="J277" s="309"/>
      <c r="K277" s="309"/>
      <c r="L277" s="258"/>
      <c r="M277" s="309"/>
      <c r="N277" s="309"/>
      <c r="O277" s="309"/>
      <c r="P277" s="309"/>
      <c r="Q277" s="309"/>
      <c r="R277" s="309"/>
      <c r="S277" s="309"/>
      <c r="T277" s="309"/>
      <c r="U277" s="309"/>
      <c r="V277" s="309"/>
      <c r="W277" s="309"/>
      <c r="X277" s="309"/>
      <c r="Y277" s="309"/>
    </row>
    <row r="278" spans="1:25" s="204" customFormat="1" ht="40.5" customHeight="1" x14ac:dyDescent="0.25">
      <c r="A278" s="218"/>
      <c r="B278" s="218"/>
      <c r="C278" s="218"/>
      <c r="D278" s="218"/>
      <c r="E278" s="303"/>
      <c r="F278" s="318"/>
      <c r="G278" s="318"/>
      <c r="H278" s="318"/>
      <c r="I278" s="318"/>
      <c r="J278" s="318"/>
      <c r="K278" s="318"/>
      <c r="L278" s="218"/>
      <c r="M278" s="318"/>
      <c r="N278" s="318"/>
      <c r="O278" s="318"/>
      <c r="P278" s="318"/>
      <c r="Q278" s="318"/>
      <c r="R278" s="318"/>
      <c r="S278" s="318"/>
      <c r="T278" s="318"/>
      <c r="U278" s="318"/>
      <c r="V278" s="318"/>
      <c r="W278" s="318"/>
      <c r="X278" s="318"/>
      <c r="Y278" s="318"/>
    </row>
    <row r="279" spans="1:25" s="204" customFormat="1" ht="40.5" customHeight="1" x14ac:dyDescent="0.25">
      <c r="A279" s="218"/>
      <c r="B279" s="218"/>
      <c r="C279" s="248"/>
      <c r="D279" s="248"/>
      <c r="E279" s="303"/>
      <c r="F279" s="318"/>
      <c r="G279" s="318"/>
      <c r="H279" s="318"/>
      <c r="I279" s="318"/>
      <c r="J279" s="318"/>
      <c r="K279" s="318"/>
      <c r="L279" s="218"/>
      <c r="M279" s="318"/>
      <c r="N279" s="318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04"/>
    </row>
    <row r="280" spans="1:25" s="193" customFormat="1" ht="40.5" customHeight="1" x14ac:dyDescent="0.25">
      <c r="A280" s="390"/>
      <c r="B280" s="390"/>
      <c r="C280" s="390"/>
      <c r="D280" s="258"/>
      <c r="E280" s="309"/>
      <c r="F280" s="309"/>
      <c r="G280" s="309"/>
      <c r="H280" s="309"/>
      <c r="I280" s="309"/>
      <c r="J280" s="309"/>
      <c r="K280" s="309"/>
      <c r="L280" s="258"/>
      <c r="M280" s="309"/>
      <c r="N280" s="309"/>
      <c r="O280" s="309"/>
      <c r="P280" s="309"/>
      <c r="Q280" s="309"/>
      <c r="R280" s="309"/>
      <c r="S280" s="309"/>
      <c r="T280" s="309"/>
      <c r="U280" s="309"/>
      <c r="V280" s="309"/>
      <c r="W280" s="309"/>
      <c r="X280" s="309"/>
      <c r="Y280" s="309"/>
    </row>
    <row r="281" spans="1:25" s="204" customFormat="1" ht="40.5" customHeight="1" x14ac:dyDescent="0.25">
      <c r="A281" s="218"/>
      <c r="B281" s="248"/>
      <c r="C281" s="248"/>
      <c r="D281" s="248"/>
      <c r="E281" s="303"/>
      <c r="F281" s="304"/>
      <c r="G281" s="304"/>
      <c r="H281" s="304"/>
      <c r="I281" s="304"/>
      <c r="J281" s="304"/>
      <c r="K281" s="304"/>
      <c r="L281" s="248"/>
      <c r="M281" s="304"/>
      <c r="N281" s="304"/>
      <c r="O281" s="304"/>
      <c r="P281" s="304"/>
      <c r="Q281" s="304"/>
      <c r="R281" s="304"/>
      <c r="S281" s="304"/>
      <c r="T281" s="304"/>
      <c r="U281" s="304"/>
      <c r="V281" s="304"/>
      <c r="W281" s="304"/>
      <c r="X281" s="304"/>
      <c r="Y281" s="304"/>
    </row>
    <row r="282" spans="1:25" s="193" customFormat="1" ht="40.5" customHeight="1" x14ac:dyDescent="0.25">
      <c r="A282" s="389"/>
      <c r="B282" s="389"/>
      <c r="C282" s="389"/>
      <c r="D282" s="258"/>
      <c r="E282" s="309"/>
      <c r="F282" s="309"/>
      <c r="G282" s="309"/>
      <c r="H282" s="309"/>
      <c r="I282" s="309"/>
      <c r="J282" s="309"/>
      <c r="K282" s="309"/>
      <c r="L282" s="258"/>
      <c r="M282" s="309"/>
      <c r="N282" s="309"/>
      <c r="O282" s="309"/>
      <c r="P282" s="309"/>
      <c r="Q282" s="309"/>
      <c r="R282" s="309"/>
      <c r="S282" s="309"/>
      <c r="T282" s="309"/>
      <c r="U282" s="309"/>
      <c r="V282" s="309"/>
      <c r="W282" s="309"/>
      <c r="X282" s="309"/>
      <c r="Y282" s="309"/>
    </row>
    <row r="283" spans="1:25" s="204" customFormat="1" ht="40.5" customHeight="1" x14ac:dyDescent="0.25">
      <c r="A283" s="218"/>
      <c r="B283" s="248"/>
      <c r="C283" s="248"/>
      <c r="D283" s="248"/>
      <c r="E283" s="303"/>
      <c r="F283" s="304"/>
      <c r="G283" s="304"/>
      <c r="H283" s="304"/>
      <c r="I283" s="304"/>
      <c r="J283" s="304"/>
      <c r="K283" s="304"/>
      <c r="L283" s="248"/>
      <c r="M283" s="304"/>
      <c r="N283" s="304"/>
      <c r="O283" s="304"/>
      <c r="P283" s="304"/>
      <c r="Q283" s="304"/>
      <c r="R283" s="304"/>
      <c r="S283" s="304"/>
      <c r="T283" s="304"/>
      <c r="U283" s="304"/>
      <c r="V283" s="304"/>
      <c r="W283" s="304"/>
      <c r="X283" s="304"/>
      <c r="Y283" s="304"/>
    </row>
    <row r="284" spans="1:25" s="204" customFormat="1" ht="40.5" customHeight="1" x14ac:dyDescent="0.25">
      <c r="A284" s="218"/>
      <c r="B284" s="248"/>
      <c r="C284" s="248"/>
      <c r="D284" s="248"/>
      <c r="E284" s="303"/>
      <c r="F284" s="304"/>
      <c r="G284" s="304"/>
      <c r="H284" s="304"/>
      <c r="I284" s="304"/>
      <c r="J284" s="304"/>
      <c r="K284" s="304"/>
      <c r="L284" s="248"/>
      <c r="M284" s="304"/>
      <c r="N284" s="304"/>
      <c r="O284" s="304"/>
      <c r="P284" s="304"/>
      <c r="Q284" s="304"/>
      <c r="R284" s="304"/>
      <c r="S284" s="304"/>
      <c r="T284" s="304"/>
      <c r="U284" s="304"/>
      <c r="V284" s="304"/>
      <c r="W284" s="304"/>
      <c r="X284" s="304"/>
      <c r="Y284" s="304"/>
    </row>
    <row r="285" spans="1:25" s="204" customFormat="1" ht="40.5" customHeight="1" x14ac:dyDescent="0.25">
      <c r="A285" s="218"/>
      <c r="B285" s="248"/>
      <c r="C285" s="248"/>
      <c r="D285" s="248"/>
      <c r="E285" s="303"/>
      <c r="F285" s="304"/>
      <c r="G285" s="304"/>
      <c r="H285" s="304"/>
      <c r="I285" s="304"/>
      <c r="J285" s="304"/>
      <c r="K285" s="304"/>
      <c r="L285" s="248"/>
      <c r="M285" s="304"/>
      <c r="N285" s="304"/>
      <c r="O285" s="304"/>
      <c r="P285" s="304"/>
      <c r="Q285" s="304"/>
      <c r="R285" s="304"/>
      <c r="S285" s="304"/>
      <c r="T285" s="304"/>
      <c r="U285" s="304"/>
      <c r="V285" s="304"/>
      <c r="W285" s="304"/>
      <c r="X285" s="304"/>
      <c r="Y285" s="304"/>
    </row>
    <row r="286" spans="1:25" s="204" customFormat="1" ht="40.5" customHeight="1" x14ac:dyDescent="0.25">
      <c r="A286" s="218"/>
      <c r="B286" s="248"/>
      <c r="C286" s="248"/>
      <c r="D286" s="248"/>
      <c r="E286" s="303"/>
      <c r="F286" s="304"/>
      <c r="G286" s="304"/>
      <c r="H286" s="304"/>
      <c r="I286" s="304"/>
      <c r="J286" s="304"/>
      <c r="K286" s="304"/>
      <c r="L286" s="248"/>
      <c r="M286" s="304"/>
      <c r="N286" s="304"/>
      <c r="O286" s="304"/>
      <c r="P286" s="304"/>
      <c r="Q286" s="304"/>
      <c r="R286" s="304"/>
      <c r="S286" s="304"/>
      <c r="T286" s="304"/>
      <c r="U286" s="304"/>
      <c r="V286" s="304"/>
      <c r="W286" s="304"/>
      <c r="X286" s="304"/>
      <c r="Y286" s="304"/>
    </row>
    <row r="287" spans="1:25" s="193" customFormat="1" ht="40.5" customHeight="1" x14ac:dyDescent="0.25">
      <c r="A287" s="390"/>
      <c r="B287" s="390"/>
      <c r="C287" s="390"/>
      <c r="D287" s="258"/>
      <c r="E287" s="309"/>
      <c r="F287" s="309"/>
      <c r="G287" s="309"/>
      <c r="H287" s="309"/>
      <c r="I287" s="309"/>
      <c r="J287" s="309"/>
      <c r="K287" s="309"/>
      <c r="L287" s="258"/>
      <c r="M287" s="309"/>
      <c r="N287" s="309"/>
      <c r="O287" s="309"/>
      <c r="P287" s="309"/>
      <c r="Q287" s="309"/>
      <c r="R287" s="309"/>
      <c r="S287" s="309"/>
      <c r="T287" s="309"/>
      <c r="U287" s="309"/>
      <c r="V287" s="309"/>
      <c r="W287" s="309"/>
      <c r="X287" s="309"/>
      <c r="Y287" s="309"/>
    </row>
    <row r="288" spans="1:25" s="204" customFormat="1" ht="40.5" customHeight="1" x14ac:dyDescent="0.25">
      <c r="A288" s="218"/>
      <c r="B288" s="248"/>
      <c r="C288" s="248"/>
      <c r="D288" s="248"/>
      <c r="E288" s="303"/>
      <c r="F288" s="304"/>
      <c r="G288" s="304"/>
      <c r="H288" s="304"/>
      <c r="I288" s="304"/>
      <c r="J288" s="304"/>
      <c r="K288" s="304"/>
      <c r="L288" s="248"/>
      <c r="M288" s="304"/>
      <c r="N288" s="304"/>
      <c r="O288" s="304"/>
      <c r="P288" s="304"/>
      <c r="Q288" s="304"/>
      <c r="R288" s="304"/>
      <c r="S288" s="304"/>
      <c r="T288" s="304"/>
      <c r="U288" s="304"/>
      <c r="V288" s="304"/>
      <c r="W288" s="304"/>
      <c r="X288" s="304"/>
      <c r="Y288" s="304"/>
    </row>
    <row r="289" spans="1:25" s="204" customFormat="1" ht="40.5" customHeight="1" x14ac:dyDescent="0.25">
      <c r="A289" s="218"/>
      <c r="B289" s="248"/>
      <c r="C289" s="248"/>
      <c r="D289" s="248"/>
      <c r="E289" s="303"/>
      <c r="F289" s="304"/>
      <c r="G289" s="304"/>
      <c r="H289" s="304"/>
      <c r="I289" s="318"/>
      <c r="J289" s="318"/>
      <c r="K289" s="304"/>
      <c r="L289" s="248"/>
      <c r="M289" s="304"/>
      <c r="N289" s="318"/>
      <c r="O289" s="304"/>
      <c r="P289" s="318"/>
      <c r="Q289" s="304"/>
      <c r="R289" s="304"/>
      <c r="S289" s="304"/>
      <c r="T289" s="304"/>
      <c r="U289" s="304"/>
      <c r="V289" s="304"/>
      <c r="W289" s="304"/>
      <c r="X289" s="304"/>
      <c r="Y289" s="304"/>
    </row>
    <row r="290" spans="1:25" s="204" customFormat="1" ht="40.5" customHeight="1" x14ac:dyDescent="0.25">
      <c r="A290" s="218"/>
      <c r="B290" s="248"/>
      <c r="C290" s="248"/>
      <c r="D290" s="248"/>
      <c r="E290" s="303"/>
      <c r="F290" s="318"/>
      <c r="G290" s="304"/>
      <c r="H290" s="304"/>
      <c r="I290" s="304"/>
      <c r="J290" s="304"/>
      <c r="K290" s="304"/>
      <c r="L290" s="248"/>
      <c r="M290" s="304"/>
      <c r="N290" s="318"/>
      <c r="O290" s="304"/>
      <c r="P290" s="318"/>
      <c r="Q290" s="304"/>
      <c r="R290" s="304"/>
      <c r="S290" s="304"/>
      <c r="T290" s="304"/>
      <c r="U290" s="304"/>
      <c r="V290" s="304"/>
      <c r="W290" s="304"/>
      <c r="X290" s="304"/>
      <c r="Y290" s="304"/>
    </row>
    <row r="291" spans="1:25" s="204" customFormat="1" ht="40.5" customHeight="1" x14ac:dyDescent="0.25">
      <c r="A291" s="218"/>
      <c r="B291" s="248"/>
      <c r="C291" s="248"/>
      <c r="D291" s="248"/>
      <c r="E291" s="303"/>
      <c r="F291" s="304"/>
      <c r="G291" s="318"/>
      <c r="H291" s="304"/>
      <c r="I291" s="304"/>
      <c r="J291" s="304"/>
      <c r="K291" s="304"/>
      <c r="L291" s="248"/>
      <c r="M291" s="304"/>
      <c r="N291" s="318"/>
      <c r="O291" s="304"/>
      <c r="P291" s="318"/>
      <c r="Q291" s="304"/>
      <c r="R291" s="304"/>
      <c r="S291" s="304"/>
      <c r="T291" s="304"/>
      <c r="U291" s="304"/>
      <c r="V291" s="304"/>
      <c r="W291" s="304"/>
      <c r="X291" s="304"/>
      <c r="Y291" s="304"/>
    </row>
    <row r="292" spans="1:25" s="204" customFormat="1" ht="40.5" customHeight="1" x14ac:dyDescent="0.25">
      <c r="A292" s="218"/>
      <c r="B292" s="248"/>
      <c r="C292" s="248"/>
      <c r="D292" s="248"/>
      <c r="E292" s="303"/>
      <c r="F292" s="304"/>
      <c r="G292" s="318"/>
      <c r="H292" s="304"/>
      <c r="I292" s="304"/>
      <c r="J292" s="304"/>
      <c r="K292" s="304"/>
      <c r="L292" s="248"/>
      <c r="M292" s="304"/>
      <c r="N292" s="318"/>
      <c r="O292" s="304"/>
      <c r="P292" s="318"/>
      <c r="Q292" s="304"/>
      <c r="R292" s="304"/>
      <c r="S292" s="304"/>
      <c r="T292" s="304"/>
      <c r="U292" s="304"/>
      <c r="V292" s="304"/>
      <c r="W292" s="304"/>
      <c r="X292" s="304"/>
      <c r="Y292" s="304"/>
    </row>
    <row r="293" spans="1:25" s="204" customFormat="1" ht="40.5" customHeight="1" x14ac:dyDescent="0.25">
      <c r="A293" s="218"/>
      <c r="B293" s="248"/>
      <c r="C293" s="218"/>
      <c r="D293" s="248"/>
      <c r="E293" s="303"/>
      <c r="F293" s="304"/>
      <c r="G293" s="304"/>
      <c r="H293" s="304"/>
      <c r="I293" s="304"/>
      <c r="J293" s="304"/>
      <c r="K293" s="304"/>
      <c r="L293" s="248"/>
      <c r="M293" s="304"/>
      <c r="N293" s="304"/>
      <c r="O293" s="304"/>
      <c r="P293" s="318"/>
      <c r="Q293" s="304"/>
      <c r="R293" s="318"/>
      <c r="S293" s="304"/>
      <c r="T293" s="304"/>
      <c r="U293" s="304"/>
      <c r="V293" s="304"/>
      <c r="W293" s="304"/>
      <c r="X293" s="304"/>
      <c r="Y293" s="304"/>
    </row>
    <row r="294" spans="1:25" s="204" customFormat="1" ht="40.5" customHeight="1" x14ac:dyDescent="0.25">
      <c r="A294" s="218"/>
      <c r="B294" s="248"/>
      <c r="C294" s="218"/>
      <c r="D294" s="248"/>
      <c r="E294" s="303"/>
      <c r="F294" s="304"/>
      <c r="G294" s="304"/>
      <c r="H294" s="304"/>
      <c r="I294" s="304"/>
      <c r="J294" s="304"/>
      <c r="K294" s="304"/>
      <c r="L294" s="248"/>
      <c r="M294" s="304"/>
      <c r="N294" s="318"/>
      <c r="O294" s="304"/>
      <c r="P294" s="318"/>
      <c r="Q294" s="304"/>
      <c r="R294" s="304"/>
      <c r="S294" s="304"/>
      <c r="T294" s="304"/>
      <c r="U294" s="304"/>
      <c r="V294" s="304"/>
      <c r="W294" s="304"/>
      <c r="X294" s="304"/>
      <c r="Y294" s="304"/>
    </row>
    <row r="295" spans="1:25" s="204" customFormat="1" ht="40.5" customHeight="1" x14ac:dyDescent="0.25">
      <c r="A295" s="218"/>
      <c r="B295" s="248"/>
      <c r="C295" s="248"/>
      <c r="D295" s="248"/>
      <c r="E295" s="303"/>
      <c r="F295" s="304"/>
      <c r="G295" s="318"/>
      <c r="H295" s="304"/>
      <c r="I295" s="304"/>
      <c r="J295" s="304"/>
      <c r="K295" s="304"/>
      <c r="L295" s="248"/>
      <c r="M295" s="304"/>
      <c r="N295" s="318"/>
      <c r="O295" s="304"/>
      <c r="P295" s="318"/>
      <c r="Q295" s="304"/>
      <c r="R295" s="304"/>
      <c r="S295" s="304"/>
      <c r="T295" s="304"/>
      <c r="U295" s="304"/>
      <c r="V295" s="304"/>
      <c r="W295" s="304"/>
      <c r="X295" s="304"/>
      <c r="Y295" s="304"/>
    </row>
    <row r="296" spans="1:25" s="204" customFormat="1" ht="40.5" customHeight="1" x14ac:dyDescent="0.25">
      <c r="A296" s="218"/>
      <c r="B296" s="248"/>
      <c r="C296" s="248"/>
      <c r="D296" s="248"/>
      <c r="E296" s="303"/>
      <c r="F296" s="304"/>
      <c r="G296" s="318"/>
      <c r="H296" s="304"/>
      <c r="I296" s="304"/>
      <c r="J296" s="304"/>
      <c r="K296" s="304"/>
      <c r="L296" s="248"/>
      <c r="M296" s="304"/>
      <c r="N296" s="318"/>
      <c r="O296" s="304"/>
      <c r="P296" s="318"/>
      <c r="Q296" s="304"/>
      <c r="R296" s="304"/>
      <c r="S296" s="304"/>
      <c r="T296" s="304"/>
      <c r="U296" s="304"/>
      <c r="V296" s="304"/>
      <c r="W296" s="304"/>
      <c r="X296" s="304"/>
      <c r="Y296" s="304"/>
    </row>
    <row r="297" spans="1:25" s="204" customFormat="1" ht="40.5" customHeight="1" x14ac:dyDescent="0.25">
      <c r="A297" s="218"/>
      <c r="B297" s="248"/>
      <c r="C297" s="248"/>
      <c r="D297" s="248"/>
      <c r="E297" s="303"/>
      <c r="F297" s="304"/>
      <c r="G297" s="304"/>
      <c r="H297" s="304"/>
      <c r="I297" s="304"/>
      <c r="J297" s="304"/>
      <c r="K297" s="304"/>
      <c r="L297" s="248"/>
      <c r="M297" s="304"/>
      <c r="N297" s="318"/>
      <c r="O297" s="304"/>
      <c r="P297" s="318"/>
      <c r="Q297" s="304"/>
      <c r="R297" s="304"/>
      <c r="S297" s="304"/>
      <c r="T297" s="304"/>
      <c r="U297" s="304"/>
      <c r="V297" s="304"/>
      <c r="W297" s="304"/>
      <c r="X297" s="304"/>
      <c r="Y297" s="304"/>
    </row>
    <row r="298" spans="1:25" s="204" customFormat="1" ht="40.5" customHeight="1" x14ac:dyDescent="0.25">
      <c r="A298" s="218"/>
      <c r="B298" s="248"/>
      <c r="C298" s="248"/>
      <c r="D298" s="248"/>
      <c r="E298" s="303"/>
      <c r="F298" s="304"/>
      <c r="G298" s="304"/>
      <c r="H298" s="304"/>
      <c r="I298" s="304"/>
      <c r="J298" s="304"/>
      <c r="K298" s="304"/>
      <c r="L298" s="248"/>
      <c r="M298" s="304"/>
      <c r="N298" s="318"/>
      <c r="O298" s="304"/>
      <c r="P298" s="318"/>
      <c r="Q298" s="304"/>
      <c r="R298" s="304"/>
      <c r="S298" s="304"/>
      <c r="T298" s="304"/>
      <c r="U298" s="304"/>
      <c r="V298" s="304"/>
      <c r="W298" s="304"/>
      <c r="X298" s="304"/>
      <c r="Y298" s="304"/>
    </row>
    <row r="299" spans="1:25" s="204" customFormat="1" ht="40.5" customHeight="1" x14ac:dyDescent="0.25">
      <c r="A299" s="218"/>
      <c r="B299" s="248"/>
      <c r="C299" s="248"/>
      <c r="D299" s="248"/>
      <c r="E299" s="303"/>
      <c r="F299" s="304"/>
      <c r="G299" s="304"/>
      <c r="H299" s="304"/>
      <c r="I299" s="304"/>
      <c r="J299" s="304"/>
      <c r="K299" s="304"/>
      <c r="L299" s="248"/>
      <c r="M299" s="304"/>
      <c r="N299" s="318"/>
      <c r="O299" s="304"/>
      <c r="P299" s="318"/>
      <c r="Q299" s="304"/>
      <c r="R299" s="304"/>
      <c r="S299" s="304"/>
      <c r="T299" s="304"/>
      <c r="U299" s="304"/>
      <c r="V299" s="304"/>
      <c r="W299" s="304"/>
      <c r="X299" s="304"/>
      <c r="Y299" s="304"/>
    </row>
    <row r="300" spans="1:25" s="204" customFormat="1" ht="40.5" customHeight="1" x14ac:dyDescent="0.25">
      <c r="A300" s="218"/>
      <c r="B300" s="248"/>
      <c r="C300" s="248"/>
      <c r="D300" s="248"/>
      <c r="E300" s="303"/>
      <c r="F300" s="304"/>
      <c r="G300" s="304"/>
      <c r="H300" s="304"/>
      <c r="I300" s="304"/>
      <c r="J300" s="304"/>
      <c r="K300" s="304"/>
      <c r="L300" s="248"/>
      <c r="M300" s="304"/>
      <c r="N300" s="318"/>
      <c r="O300" s="304"/>
      <c r="P300" s="318"/>
      <c r="Q300" s="304"/>
      <c r="R300" s="304"/>
      <c r="S300" s="304"/>
      <c r="T300" s="304"/>
      <c r="U300" s="304"/>
      <c r="V300" s="304"/>
      <c r="W300" s="304"/>
      <c r="X300" s="304"/>
      <c r="Y300" s="304"/>
    </row>
    <row r="301" spans="1:25" s="204" customFormat="1" ht="40.5" customHeight="1" x14ac:dyDescent="0.25">
      <c r="A301" s="218"/>
      <c r="B301" s="248"/>
      <c r="C301" s="218"/>
      <c r="D301" s="248"/>
      <c r="E301" s="303"/>
      <c r="F301" s="304"/>
      <c r="G301" s="304"/>
      <c r="H301" s="304"/>
      <c r="I301" s="304"/>
      <c r="J301" s="304"/>
      <c r="K301" s="304"/>
      <c r="L301" s="248"/>
      <c r="M301" s="304"/>
      <c r="N301" s="318"/>
      <c r="O301" s="304"/>
      <c r="P301" s="318"/>
      <c r="Q301" s="304"/>
      <c r="R301" s="318"/>
      <c r="S301" s="304"/>
      <c r="T301" s="304"/>
      <c r="U301" s="304"/>
      <c r="V301" s="304"/>
      <c r="W301" s="304"/>
      <c r="X301" s="304"/>
      <c r="Y301" s="304"/>
    </row>
    <row r="302" spans="1:25" s="204" customFormat="1" ht="40.5" customHeight="1" x14ac:dyDescent="0.25">
      <c r="A302" s="218"/>
      <c r="B302" s="248"/>
      <c r="C302" s="248"/>
      <c r="D302" s="248"/>
      <c r="E302" s="303"/>
      <c r="F302" s="304"/>
      <c r="G302" s="304"/>
      <c r="H302" s="304"/>
      <c r="I302" s="304"/>
      <c r="J302" s="304"/>
      <c r="K302" s="318"/>
      <c r="L302" s="248"/>
      <c r="M302" s="304"/>
      <c r="N302" s="318"/>
      <c r="O302" s="304"/>
      <c r="P302" s="318"/>
      <c r="Q302" s="304"/>
      <c r="R302" s="304"/>
      <c r="S302" s="304"/>
      <c r="T302" s="304"/>
      <c r="U302" s="304"/>
      <c r="V302" s="304"/>
      <c r="W302" s="304"/>
      <c r="X302" s="304"/>
      <c r="Y302" s="304"/>
    </row>
    <row r="303" spans="1:25" s="204" customFormat="1" ht="40.5" customHeight="1" x14ac:dyDescent="0.25">
      <c r="A303" s="218"/>
      <c r="B303" s="248"/>
      <c r="C303" s="218"/>
      <c r="D303" s="248"/>
      <c r="E303" s="303"/>
      <c r="F303" s="304"/>
      <c r="G303" s="304"/>
      <c r="H303" s="304"/>
      <c r="I303" s="304"/>
      <c r="J303" s="304"/>
      <c r="K303" s="304"/>
      <c r="L303" s="248"/>
      <c r="M303" s="304"/>
      <c r="N303" s="318"/>
      <c r="O303" s="304"/>
      <c r="P303" s="318"/>
      <c r="Q303" s="304"/>
      <c r="R303" s="304"/>
      <c r="S303" s="304"/>
      <c r="T303" s="304"/>
      <c r="U303" s="304"/>
      <c r="V303" s="304"/>
      <c r="W303" s="304"/>
      <c r="X303" s="304"/>
      <c r="Y303" s="304"/>
    </row>
    <row r="304" spans="1:25" s="204" customFormat="1" ht="40.5" customHeight="1" x14ac:dyDescent="0.25">
      <c r="A304" s="218"/>
      <c r="B304" s="248"/>
      <c r="C304" s="248"/>
      <c r="D304" s="248"/>
      <c r="E304" s="303"/>
      <c r="F304" s="304"/>
      <c r="G304" s="304"/>
      <c r="H304" s="304"/>
      <c r="I304" s="304"/>
      <c r="J304" s="304"/>
      <c r="K304" s="318"/>
      <c r="L304" s="248"/>
      <c r="M304" s="304"/>
      <c r="N304" s="318"/>
      <c r="O304" s="304"/>
      <c r="P304" s="318"/>
      <c r="Q304" s="304"/>
      <c r="R304" s="304"/>
      <c r="S304" s="304"/>
      <c r="T304" s="304"/>
      <c r="U304" s="304"/>
      <c r="V304" s="304"/>
      <c r="W304" s="304"/>
      <c r="X304" s="304"/>
      <c r="Y304" s="304"/>
    </row>
    <row r="305" spans="1:25" s="204" customFormat="1" ht="40.5" customHeight="1" x14ac:dyDescent="0.25">
      <c r="A305" s="218"/>
      <c r="B305" s="248"/>
      <c r="C305" s="248"/>
      <c r="D305" s="248"/>
      <c r="E305" s="303"/>
      <c r="F305" s="304"/>
      <c r="G305" s="304"/>
      <c r="H305" s="304"/>
      <c r="I305" s="304"/>
      <c r="J305" s="304"/>
      <c r="K305" s="304"/>
      <c r="L305" s="248"/>
      <c r="M305" s="304"/>
      <c r="N305" s="304"/>
      <c r="O305" s="304"/>
      <c r="P305" s="318"/>
      <c r="Q305" s="304"/>
      <c r="R305" s="304"/>
      <c r="S305" s="304"/>
      <c r="T305" s="304"/>
      <c r="U305" s="304"/>
      <c r="V305" s="304"/>
      <c r="W305" s="304"/>
      <c r="X305" s="304"/>
      <c r="Y305" s="304"/>
    </row>
    <row r="306" spans="1:25" s="204" customFormat="1" ht="40.5" customHeight="1" x14ac:dyDescent="0.25">
      <c r="A306" s="218"/>
      <c r="B306" s="248"/>
      <c r="C306" s="248"/>
      <c r="D306" s="248"/>
      <c r="E306" s="303"/>
      <c r="F306" s="304"/>
      <c r="G306" s="318"/>
      <c r="H306" s="304"/>
      <c r="I306" s="304"/>
      <c r="J306" s="304"/>
      <c r="K306" s="304"/>
      <c r="L306" s="248"/>
      <c r="M306" s="304"/>
      <c r="N306" s="318"/>
      <c r="O306" s="304"/>
      <c r="P306" s="318"/>
      <c r="Q306" s="304"/>
      <c r="R306" s="304"/>
      <c r="S306" s="304"/>
      <c r="T306" s="304"/>
      <c r="U306" s="304"/>
      <c r="V306" s="304"/>
      <c r="W306" s="304"/>
      <c r="X306" s="304"/>
      <c r="Y306" s="304"/>
    </row>
    <row r="307" spans="1:25" s="204" customFormat="1" ht="40.5" customHeight="1" x14ac:dyDescent="0.25">
      <c r="A307" s="218"/>
      <c r="B307" s="248"/>
      <c r="C307" s="248"/>
      <c r="D307" s="248"/>
      <c r="E307" s="303"/>
      <c r="F307" s="304"/>
      <c r="G307" s="318"/>
      <c r="H307" s="304"/>
      <c r="I307" s="304"/>
      <c r="J307" s="304"/>
      <c r="K307" s="304"/>
      <c r="L307" s="248"/>
      <c r="M307" s="304"/>
      <c r="N307" s="318"/>
      <c r="O307" s="304"/>
      <c r="P307" s="318"/>
      <c r="Q307" s="304"/>
      <c r="R307" s="304"/>
      <c r="S307" s="304"/>
      <c r="T307" s="304"/>
      <c r="U307" s="304"/>
      <c r="V307" s="304"/>
      <c r="W307" s="304"/>
      <c r="X307" s="304"/>
      <c r="Y307" s="304"/>
    </row>
    <row r="308" spans="1:25" s="204" customFormat="1" ht="40.5" customHeight="1" x14ac:dyDescent="0.25">
      <c r="A308" s="218"/>
      <c r="B308" s="248"/>
      <c r="C308" s="218"/>
      <c r="D308" s="248"/>
      <c r="E308" s="303"/>
      <c r="F308" s="304"/>
      <c r="G308" s="304"/>
      <c r="H308" s="304"/>
      <c r="I308" s="304"/>
      <c r="J308" s="304"/>
      <c r="K308" s="304"/>
      <c r="L308" s="248"/>
      <c r="M308" s="304"/>
      <c r="N308" s="318"/>
      <c r="O308" s="304"/>
      <c r="P308" s="318"/>
      <c r="Q308" s="304"/>
      <c r="R308" s="304"/>
      <c r="S308" s="304"/>
      <c r="T308" s="304"/>
      <c r="U308" s="304"/>
      <c r="V308" s="304"/>
      <c r="W308" s="304"/>
      <c r="X308" s="304"/>
      <c r="Y308" s="304"/>
    </row>
    <row r="309" spans="1:25" s="204" customFormat="1" ht="40.5" customHeight="1" x14ac:dyDescent="0.25">
      <c r="A309" s="218"/>
      <c r="B309" s="248"/>
      <c r="C309" s="218"/>
      <c r="D309" s="248"/>
      <c r="E309" s="303"/>
      <c r="F309" s="304"/>
      <c r="G309" s="304"/>
      <c r="H309" s="304"/>
      <c r="I309" s="304"/>
      <c r="J309" s="304"/>
      <c r="K309" s="304"/>
      <c r="L309" s="248"/>
      <c r="M309" s="304"/>
      <c r="N309" s="318"/>
      <c r="O309" s="304"/>
      <c r="P309" s="318"/>
      <c r="Q309" s="304"/>
      <c r="R309" s="318"/>
      <c r="S309" s="304"/>
      <c r="T309" s="304"/>
      <c r="U309" s="304"/>
      <c r="V309" s="304"/>
      <c r="W309" s="304"/>
      <c r="X309" s="304"/>
      <c r="Y309" s="304"/>
    </row>
    <row r="310" spans="1:25" s="204" customFormat="1" ht="40.5" customHeight="1" x14ac:dyDescent="0.25">
      <c r="A310" s="218"/>
      <c r="B310" s="248"/>
      <c r="C310" s="248"/>
      <c r="D310" s="248"/>
      <c r="E310" s="303"/>
      <c r="F310" s="304"/>
      <c r="G310" s="304"/>
      <c r="H310" s="304"/>
      <c r="I310" s="304"/>
      <c r="J310" s="304"/>
      <c r="K310" s="304"/>
      <c r="L310" s="248"/>
      <c r="M310" s="304"/>
      <c r="N310" s="318"/>
      <c r="O310" s="304"/>
      <c r="P310" s="318"/>
      <c r="Q310" s="304"/>
      <c r="R310" s="304"/>
      <c r="S310" s="304"/>
      <c r="T310" s="304"/>
      <c r="U310" s="304"/>
      <c r="V310" s="304"/>
      <c r="W310" s="304"/>
      <c r="X310" s="304"/>
      <c r="Y310" s="304"/>
    </row>
    <row r="311" spans="1:25" s="204" customFormat="1" ht="40.5" customHeight="1" x14ac:dyDescent="0.25">
      <c r="A311" s="218"/>
      <c r="B311" s="248"/>
      <c r="C311" s="248"/>
      <c r="D311" s="248"/>
      <c r="E311" s="303"/>
      <c r="F311" s="304"/>
      <c r="G311" s="318"/>
      <c r="H311" s="304"/>
      <c r="I311" s="304"/>
      <c r="J311" s="304"/>
      <c r="K311" s="304"/>
      <c r="L311" s="248"/>
      <c r="M311" s="304"/>
      <c r="N311" s="318"/>
      <c r="O311" s="304"/>
      <c r="P311" s="318"/>
      <c r="Q311" s="304"/>
      <c r="R311" s="304"/>
      <c r="S311" s="304"/>
      <c r="T311" s="304"/>
      <c r="U311" s="304"/>
      <c r="V311" s="304"/>
      <c r="W311" s="304"/>
      <c r="X311" s="304"/>
      <c r="Y311" s="304"/>
    </row>
    <row r="312" spans="1:25" s="204" customFormat="1" ht="40.5" customHeight="1" x14ac:dyDescent="0.25">
      <c r="A312" s="218"/>
      <c r="B312" s="248"/>
      <c r="C312" s="248"/>
      <c r="D312" s="248"/>
      <c r="E312" s="303"/>
      <c r="F312" s="304"/>
      <c r="G312" s="304"/>
      <c r="H312" s="304"/>
      <c r="I312" s="304"/>
      <c r="J312" s="318"/>
      <c r="K312" s="304"/>
      <c r="L312" s="248"/>
      <c r="M312" s="304"/>
      <c r="N312" s="318"/>
      <c r="O312" s="304"/>
      <c r="P312" s="318"/>
      <c r="Q312" s="304"/>
      <c r="R312" s="304"/>
      <c r="S312" s="304"/>
      <c r="T312" s="304"/>
      <c r="U312" s="304"/>
      <c r="V312" s="304"/>
      <c r="W312" s="304"/>
      <c r="X312" s="304"/>
      <c r="Y312" s="304"/>
    </row>
    <row r="313" spans="1:25" s="204" customFormat="1" ht="40.5" customHeight="1" x14ac:dyDescent="0.25">
      <c r="A313" s="218"/>
      <c r="B313" s="248"/>
      <c r="C313" s="218"/>
      <c r="D313" s="248"/>
      <c r="E313" s="303"/>
      <c r="F313" s="304"/>
      <c r="G313" s="304"/>
      <c r="H313" s="304"/>
      <c r="I313" s="304"/>
      <c r="J313" s="304"/>
      <c r="K313" s="304"/>
      <c r="L313" s="248"/>
      <c r="M313" s="304"/>
      <c r="N313" s="318"/>
      <c r="O313" s="304"/>
      <c r="P313" s="318"/>
      <c r="Q313" s="304"/>
      <c r="R313" s="304"/>
      <c r="S313" s="304"/>
      <c r="T313" s="304"/>
      <c r="U313" s="304"/>
      <c r="V313" s="304"/>
      <c r="W313" s="304"/>
      <c r="X313" s="304"/>
      <c r="Y313" s="304"/>
    </row>
    <row r="314" spans="1:25" s="204" customFormat="1" ht="40.5" customHeight="1" x14ac:dyDescent="0.25">
      <c r="A314" s="218"/>
      <c r="B314" s="248"/>
      <c r="C314" s="218"/>
      <c r="D314" s="248"/>
      <c r="E314" s="303"/>
      <c r="F314" s="304"/>
      <c r="G314" s="304"/>
      <c r="H314" s="304"/>
      <c r="I314" s="304"/>
      <c r="J314" s="304"/>
      <c r="K314" s="304"/>
      <c r="L314" s="248"/>
      <c r="M314" s="304"/>
      <c r="N314" s="318"/>
      <c r="O314" s="304"/>
      <c r="P314" s="318"/>
      <c r="Q314" s="304"/>
      <c r="R314" s="304"/>
      <c r="S314" s="304"/>
      <c r="T314" s="304"/>
      <c r="U314" s="304"/>
      <c r="V314" s="304"/>
      <c r="W314" s="304"/>
      <c r="X314" s="304"/>
      <c r="Y314" s="304"/>
    </row>
    <row r="315" spans="1:25" s="204" customFormat="1" ht="40.5" customHeight="1" x14ac:dyDescent="0.25">
      <c r="A315" s="218"/>
      <c r="B315" s="248"/>
      <c r="C315" s="218"/>
      <c r="D315" s="248"/>
      <c r="E315" s="303"/>
      <c r="F315" s="304"/>
      <c r="G315" s="318"/>
      <c r="H315" s="304"/>
      <c r="I315" s="304"/>
      <c r="J315" s="304"/>
      <c r="K315" s="304"/>
      <c r="L315" s="248"/>
      <c r="M315" s="304"/>
      <c r="N315" s="318"/>
      <c r="O315" s="304"/>
      <c r="P315" s="318"/>
      <c r="Q315" s="304"/>
      <c r="R315" s="304"/>
      <c r="S315" s="304"/>
      <c r="T315" s="304"/>
      <c r="U315" s="304"/>
      <c r="V315" s="304"/>
      <c r="W315" s="304"/>
      <c r="X315" s="304"/>
      <c r="Y315" s="304"/>
    </row>
    <row r="316" spans="1:25" s="204" customFormat="1" ht="40.5" customHeight="1" x14ac:dyDescent="0.25">
      <c r="A316" s="218"/>
      <c r="B316" s="248"/>
      <c r="C316" s="248"/>
      <c r="D316" s="248"/>
      <c r="E316" s="303"/>
      <c r="F316" s="304"/>
      <c r="G316" s="304"/>
      <c r="H316" s="304"/>
      <c r="I316" s="304"/>
      <c r="J316" s="304"/>
      <c r="K316" s="304"/>
      <c r="L316" s="248"/>
      <c r="M316" s="304"/>
      <c r="N316" s="318"/>
      <c r="O316" s="304"/>
      <c r="P316" s="318"/>
      <c r="Q316" s="304"/>
      <c r="R316" s="304"/>
      <c r="S316" s="304"/>
      <c r="T316" s="304"/>
      <c r="U316" s="304"/>
      <c r="V316" s="304"/>
      <c r="W316" s="304"/>
      <c r="X316" s="304"/>
      <c r="Y316" s="304"/>
    </row>
    <row r="317" spans="1:25" s="204" customFormat="1" ht="40.5" customHeight="1" x14ac:dyDescent="0.25">
      <c r="A317" s="218"/>
      <c r="B317" s="248"/>
      <c r="C317" s="248"/>
      <c r="D317" s="248"/>
      <c r="E317" s="303"/>
      <c r="F317" s="304"/>
      <c r="G317" s="304"/>
      <c r="H317" s="304"/>
      <c r="I317" s="318"/>
      <c r="J317" s="318"/>
      <c r="K317" s="304"/>
      <c r="L317" s="248"/>
      <c r="M317" s="304"/>
      <c r="N317" s="318"/>
      <c r="O317" s="304"/>
      <c r="P317" s="318"/>
      <c r="Q317" s="304"/>
      <c r="R317" s="304"/>
      <c r="S317" s="304"/>
      <c r="T317" s="304"/>
      <c r="U317" s="304"/>
      <c r="V317" s="304"/>
      <c r="W317" s="304"/>
      <c r="X317" s="304"/>
      <c r="Y317" s="304"/>
    </row>
    <row r="318" spans="1:25" s="204" customFormat="1" ht="40.5" customHeight="1" x14ac:dyDescent="0.25">
      <c r="A318" s="218"/>
      <c r="B318" s="248"/>
      <c r="C318" s="248"/>
      <c r="D318" s="248"/>
      <c r="E318" s="303"/>
      <c r="F318" s="304"/>
      <c r="G318" s="318"/>
      <c r="H318" s="304"/>
      <c r="I318" s="304"/>
      <c r="J318" s="304"/>
      <c r="K318" s="304"/>
      <c r="L318" s="248"/>
      <c r="M318" s="304"/>
      <c r="N318" s="318"/>
      <c r="O318" s="304"/>
      <c r="P318" s="318"/>
      <c r="Q318" s="304"/>
      <c r="R318" s="304"/>
      <c r="S318" s="304"/>
      <c r="T318" s="304"/>
      <c r="U318" s="304"/>
      <c r="V318" s="304"/>
      <c r="W318" s="304"/>
      <c r="X318" s="304"/>
      <c r="Y318" s="304"/>
    </row>
    <row r="319" spans="1:25" s="204" customFormat="1" ht="40.5" customHeight="1" x14ac:dyDescent="0.25">
      <c r="A319" s="218"/>
      <c r="B319" s="248"/>
      <c r="C319" s="248"/>
      <c r="D319" s="248"/>
      <c r="E319" s="303"/>
      <c r="F319" s="304"/>
      <c r="G319" s="318"/>
      <c r="H319" s="304"/>
      <c r="I319" s="304"/>
      <c r="J319" s="304"/>
      <c r="K319" s="304"/>
      <c r="L319" s="248"/>
      <c r="M319" s="304"/>
      <c r="N319" s="318"/>
      <c r="O319" s="304"/>
      <c r="P319" s="318"/>
      <c r="Q319" s="304"/>
      <c r="R319" s="304"/>
      <c r="S319" s="304"/>
      <c r="T319" s="304"/>
      <c r="U319" s="304"/>
      <c r="V319" s="304"/>
      <c r="W319" s="304"/>
      <c r="X319" s="304"/>
      <c r="Y319" s="304"/>
    </row>
    <row r="320" spans="1:25" s="204" customFormat="1" ht="40.5" customHeight="1" x14ac:dyDescent="0.25">
      <c r="A320" s="218"/>
      <c r="B320" s="248"/>
      <c r="C320" s="248"/>
      <c r="D320" s="248"/>
      <c r="E320" s="303"/>
      <c r="F320" s="304"/>
      <c r="G320" s="304"/>
      <c r="H320" s="304"/>
      <c r="I320" s="304"/>
      <c r="J320" s="304"/>
      <c r="K320" s="304"/>
      <c r="L320" s="248"/>
      <c r="M320" s="304"/>
      <c r="N320" s="318"/>
      <c r="O320" s="304"/>
      <c r="P320" s="318"/>
      <c r="Q320" s="304"/>
      <c r="R320" s="304"/>
      <c r="S320" s="304"/>
      <c r="T320" s="304"/>
      <c r="U320" s="304"/>
      <c r="V320" s="304"/>
      <c r="W320" s="304"/>
      <c r="X320" s="304"/>
      <c r="Y320" s="304"/>
    </row>
    <row r="321" spans="1:25" s="204" customFormat="1" ht="40.5" customHeight="1" x14ac:dyDescent="0.25">
      <c r="A321" s="218"/>
      <c r="B321" s="248"/>
      <c r="C321" s="248"/>
      <c r="D321" s="248"/>
      <c r="E321" s="303"/>
      <c r="F321" s="304"/>
      <c r="G321" s="304"/>
      <c r="H321" s="304"/>
      <c r="I321" s="304"/>
      <c r="J321" s="304"/>
      <c r="K321" s="304"/>
      <c r="L321" s="248"/>
      <c r="M321" s="304"/>
      <c r="N321" s="304"/>
      <c r="O321" s="304"/>
      <c r="P321" s="318"/>
      <c r="Q321" s="304"/>
      <c r="R321" s="304"/>
      <c r="S321" s="304"/>
      <c r="T321" s="304"/>
      <c r="U321" s="304"/>
      <c r="V321" s="304"/>
      <c r="W321" s="304"/>
      <c r="X321" s="304"/>
      <c r="Y321" s="304"/>
    </row>
    <row r="322" spans="1:25" s="204" customFormat="1" ht="40.5" customHeight="1" x14ac:dyDescent="0.25">
      <c r="A322" s="218"/>
      <c r="B322" s="248"/>
      <c r="C322" s="218"/>
      <c r="D322" s="248"/>
      <c r="E322" s="303"/>
      <c r="F322" s="304"/>
      <c r="G322" s="304"/>
      <c r="H322" s="304"/>
      <c r="I322" s="304"/>
      <c r="J322" s="304"/>
      <c r="K322" s="304"/>
      <c r="L322" s="248"/>
      <c r="M322" s="304"/>
      <c r="N322" s="318"/>
      <c r="O322" s="304"/>
      <c r="P322" s="318"/>
      <c r="Q322" s="304"/>
      <c r="R322" s="304"/>
      <c r="S322" s="304"/>
      <c r="T322" s="304"/>
      <c r="U322" s="304"/>
      <c r="V322" s="304"/>
      <c r="W322" s="304"/>
      <c r="X322" s="304"/>
      <c r="Y322" s="304"/>
    </row>
    <row r="323" spans="1:25" s="204" customFormat="1" ht="40.5" customHeight="1" x14ac:dyDescent="0.25">
      <c r="A323" s="218"/>
      <c r="B323" s="248"/>
      <c r="C323" s="248"/>
      <c r="D323" s="248"/>
      <c r="E323" s="303"/>
      <c r="F323" s="304"/>
      <c r="G323" s="318"/>
      <c r="H323" s="304"/>
      <c r="I323" s="304"/>
      <c r="J323" s="304"/>
      <c r="K323" s="304"/>
      <c r="L323" s="248"/>
      <c r="M323" s="304"/>
      <c r="N323" s="318"/>
      <c r="O323" s="304"/>
      <c r="P323" s="318"/>
      <c r="Q323" s="304"/>
      <c r="R323" s="304"/>
      <c r="S323" s="304"/>
      <c r="T323" s="304"/>
      <c r="U323" s="304"/>
      <c r="V323" s="304"/>
      <c r="W323" s="304"/>
      <c r="X323" s="304"/>
      <c r="Y323" s="304"/>
    </row>
    <row r="324" spans="1:25" s="204" customFormat="1" ht="40.5" customHeight="1" x14ac:dyDescent="0.25">
      <c r="A324" s="218"/>
      <c r="B324" s="248"/>
      <c r="C324" s="218"/>
      <c r="D324" s="248"/>
      <c r="E324" s="303"/>
      <c r="F324" s="304"/>
      <c r="G324" s="304"/>
      <c r="H324" s="304"/>
      <c r="I324" s="304"/>
      <c r="J324" s="304"/>
      <c r="K324" s="304"/>
      <c r="L324" s="248"/>
      <c r="M324" s="304"/>
      <c r="N324" s="318"/>
      <c r="O324" s="304"/>
      <c r="P324" s="318"/>
      <c r="Q324" s="304"/>
      <c r="R324" s="304"/>
      <c r="S324" s="304"/>
      <c r="T324" s="304"/>
      <c r="U324" s="304"/>
      <c r="V324" s="304"/>
      <c r="W324" s="304"/>
      <c r="X324" s="304"/>
      <c r="Y324" s="304"/>
    </row>
    <row r="325" spans="1:25" s="204" customFormat="1" ht="40.5" customHeight="1" x14ac:dyDescent="0.25">
      <c r="A325" s="218"/>
      <c r="B325" s="248"/>
      <c r="C325" s="218"/>
      <c r="D325" s="248"/>
      <c r="E325" s="303"/>
      <c r="F325" s="304"/>
      <c r="G325" s="304"/>
      <c r="H325" s="304"/>
      <c r="I325" s="304"/>
      <c r="J325" s="304"/>
      <c r="K325" s="304"/>
      <c r="L325" s="248"/>
      <c r="M325" s="304"/>
      <c r="N325" s="318"/>
      <c r="O325" s="304"/>
      <c r="P325" s="318"/>
      <c r="Q325" s="304"/>
      <c r="R325" s="304"/>
      <c r="S325" s="304"/>
      <c r="T325" s="304"/>
      <c r="U325" s="304"/>
      <c r="V325" s="304"/>
      <c r="W325" s="304"/>
      <c r="X325" s="304"/>
      <c r="Y325" s="318"/>
    </row>
    <row r="326" spans="1:25" s="204" customFormat="1" ht="40.5" customHeight="1" x14ac:dyDescent="0.25">
      <c r="A326" s="218"/>
      <c r="B326" s="248"/>
      <c r="C326" s="218"/>
      <c r="D326" s="248"/>
      <c r="E326" s="303"/>
      <c r="F326" s="304"/>
      <c r="G326" s="318"/>
      <c r="H326" s="304"/>
      <c r="I326" s="304"/>
      <c r="J326" s="304"/>
      <c r="K326" s="304"/>
      <c r="L326" s="248"/>
      <c r="M326" s="304"/>
      <c r="N326" s="318"/>
      <c r="O326" s="304"/>
      <c r="P326" s="318"/>
      <c r="Q326" s="304"/>
      <c r="R326" s="304"/>
      <c r="S326" s="304"/>
      <c r="T326" s="304"/>
      <c r="U326" s="304"/>
      <c r="V326" s="304"/>
      <c r="W326" s="304"/>
      <c r="X326" s="304"/>
      <c r="Y326" s="304"/>
    </row>
    <row r="327" spans="1:25" s="204" customFormat="1" ht="40.5" customHeight="1" x14ac:dyDescent="0.25">
      <c r="A327" s="218"/>
      <c r="B327" s="248"/>
      <c r="C327" s="248"/>
      <c r="D327" s="248"/>
      <c r="E327" s="303"/>
      <c r="F327" s="304"/>
      <c r="G327" s="304"/>
      <c r="H327" s="304"/>
      <c r="I327" s="304"/>
      <c r="J327" s="304"/>
      <c r="K327" s="318"/>
      <c r="L327" s="248"/>
      <c r="M327" s="304"/>
      <c r="N327" s="318"/>
      <c r="O327" s="304"/>
      <c r="P327" s="318"/>
      <c r="Q327" s="304"/>
      <c r="R327" s="304"/>
      <c r="S327" s="304"/>
      <c r="T327" s="304"/>
      <c r="U327" s="304"/>
      <c r="V327" s="304"/>
      <c r="W327" s="304"/>
      <c r="X327" s="304"/>
      <c r="Y327" s="304"/>
    </row>
    <row r="328" spans="1:25" s="204" customFormat="1" ht="40.5" customHeight="1" x14ac:dyDescent="0.25">
      <c r="A328" s="218"/>
      <c r="B328" s="248"/>
      <c r="C328" s="248"/>
      <c r="D328" s="248"/>
      <c r="E328" s="303"/>
      <c r="F328" s="304"/>
      <c r="G328" s="318"/>
      <c r="H328" s="304"/>
      <c r="I328" s="304"/>
      <c r="J328" s="304"/>
      <c r="K328" s="304"/>
      <c r="L328" s="248"/>
      <c r="M328" s="304"/>
      <c r="N328" s="318"/>
      <c r="O328" s="304"/>
      <c r="P328" s="318"/>
      <c r="Q328" s="304"/>
      <c r="R328" s="304"/>
      <c r="S328" s="304"/>
      <c r="T328" s="304"/>
      <c r="U328" s="304"/>
      <c r="V328" s="304"/>
      <c r="W328" s="304"/>
      <c r="X328" s="304"/>
      <c r="Y328" s="304"/>
    </row>
    <row r="329" spans="1:25" s="204" customFormat="1" ht="40.5" customHeight="1" x14ac:dyDescent="0.25">
      <c r="A329" s="218"/>
      <c r="B329" s="248"/>
      <c r="C329" s="248"/>
      <c r="D329" s="248"/>
      <c r="E329" s="303"/>
      <c r="F329" s="304"/>
      <c r="G329" s="318"/>
      <c r="H329" s="304"/>
      <c r="I329" s="304"/>
      <c r="J329" s="304"/>
      <c r="K329" s="304"/>
      <c r="L329" s="248"/>
      <c r="M329" s="304"/>
      <c r="N329" s="318"/>
      <c r="O329" s="304"/>
      <c r="P329" s="318"/>
      <c r="Q329" s="304"/>
      <c r="R329" s="304"/>
      <c r="S329" s="304"/>
      <c r="T329" s="304"/>
      <c r="U329" s="304"/>
      <c r="V329" s="304"/>
      <c r="W329" s="304"/>
      <c r="X329" s="304"/>
      <c r="Y329" s="304"/>
    </row>
    <row r="330" spans="1:25" s="204" customFormat="1" ht="40.5" customHeight="1" x14ac:dyDescent="0.25">
      <c r="A330" s="218"/>
      <c r="B330" s="248"/>
      <c r="C330" s="218"/>
      <c r="D330" s="248"/>
      <c r="E330" s="303"/>
      <c r="F330" s="304"/>
      <c r="G330" s="318"/>
      <c r="H330" s="304"/>
      <c r="I330" s="304"/>
      <c r="J330" s="304"/>
      <c r="K330" s="304"/>
      <c r="L330" s="248"/>
      <c r="M330" s="304"/>
      <c r="N330" s="318"/>
      <c r="O330" s="304"/>
      <c r="P330" s="318"/>
      <c r="Q330" s="304"/>
      <c r="R330" s="304"/>
      <c r="S330" s="304"/>
      <c r="T330" s="304"/>
      <c r="U330" s="304"/>
      <c r="V330" s="304"/>
      <c r="W330" s="304"/>
      <c r="X330" s="304"/>
      <c r="Y330" s="304"/>
    </row>
    <row r="331" spans="1:25" s="204" customFormat="1" ht="40.5" customHeight="1" x14ac:dyDescent="0.25">
      <c r="A331" s="218"/>
      <c r="B331" s="248"/>
      <c r="C331" s="248"/>
      <c r="D331" s="248"/>
      <c r="E331" s="303"/>
      <c r="F331" s="304"/>
      <c r="G331" s="304"/>
      <c r="H331" s="304"/>
      <c r="I331" s="304"/>
      <c r="J331" s="318"/>
      <c r="K331" s="318"/>
      <c r="L331" s="248"/>
      <c r="M331" s="304"/>
      <c r="N331" s="318"/>
      <c r="O331" s="304"/>
      <c r="P331" s="318"/>
      <c r="Q331" s="304"/>
      <c r="R331" s="304"/>
      <c r="S331" s="304"/>
      <c r="T331" s="304"/>
      <c r="U331" s="304"/>
      <c r="V331" s="304"/>
      <c r="W331" s="304"/>
      <c r="X331" s="304"/>
      <c r="Y331" s="304"/>
    </row>
    <row r="332" spans="1:25" s="204" customFormat="1" ht="40.5" customHeight="1" x14ac:dyDescent="0.25">
      <c r="A332" s="218"/>
      <c r="B332" s="248"/>
      <c r="C332" s="248"/>
      <c r="D332" s="248"/>
      <c r="E332" s="303"/>
      <c r="F332" s="304"/>
      <c r="G332" s="304"/>
      <c r="H332" s="304"/>
      <c r="I332" s="304"/>
      <c r="J332" s="304"/>
      <c r="K332" s="304"/>
      <c r="L332" s="248"/>
      <c r="M332" s="304"/>
      <c r="N332" s="318"/>
      <c r="O332" s="304"/>
      <c r="P332" s="318"/>
      <c r="Q332" s="304"/>
      <c r="R332" s="304"/>
      <c r="S332" s="304"/>
      <c r="T332" s="304"/>
      <c r="U332" s="304"/>
      <c r="V332" s="304"/>
      <c r="W332" s="304"/>
      <c r="X332" s="304"/>
      <c r="Y332" s="304"/>
    </row>
    <row r="333" spans="1:25" s="204" customFormat="1" ht="40.5" customHeight="1" x14ac:dyDescent="0.25">
      <c r="A333" s="218"/>
      <c r="B333" s="248"/>
      <c r="C333" s="218"/>
      <c r="D333" s="248"/>
      <c r="E333" s="303"/>
      <c r="F333" s="304"/>
      <c r="G333" s="304"/>
      <c r="H333" s="304"/>
      <c r="I333" s="304"/>
      <c r="J333" s="304"/>
      <c r="K333" s="304"/>
      <c r="L333" s="248"/>
      <c r="M333" s="304"/>
      <c r="N333" s="318"/>
      <c r="O333" s="304"/>
      <c r="P333" s="318"/>
      <c r="Q333" s="304"/>
      <c r="R333" s="304"/>
      <c r="S333" s="304"/>
      <c r="T333" s="304"/>
      <c r="U333" s="304"/>
      <c r="V333" s="304"/>
      <c r="W333" s="304"/>
      <c r="X333" s="304"/>
      <c r="Y333" s="304"/>
    </row>
    <row r="334" spans="1:25" s="204" customFormat="1" ht="40.5" customHeight="1" x14ac:dyDescent="0.25">
      <c r="A334" s="218"/>
      <c r="B334" s="248"/>
      <c r="C334" s="248"/>
      <c r="D334" s="248"/>
      <c r="E334" s="303"/>
      <c r="F334" s="304"/>
      <c r="G334" s="304"/>
      <c r="H334" s="304"/>
      <c r="I334" s="304"/>
      <c r="J334" s="304"/>
      <c r="K334" s="318"/>
      <c r="L334" s="248"/>
      <c r="M334" s="304"/>
      <c r="N334" s="318"/>
      <c r="O334" s="304"/>
      <c r="P334" s="318"/>
      <c r="Q334" s="304"/>
      <c r="R334" s="304"/>
      <c r="S334" s="304"/>
      <c r="T334" s="304"/>
      <c r="U334" s="304"/>
      <c r="V334" s="304"/>
      <c r="W334" s="304"/>
      <c r="X334" s="304"/>
      <c r="Y334" s="304"/>
    </row>
    <row r="335" spans="1:25" s="204" customFormat="1" ht="40.5" customHeight="1" x14ac:dyDescent="0.25">
      <c r="A335" s="218"/>
      <c r="B335" s="248"/>
      <c r="C335" s="248"/>
      <c r="D335" s="248"/>
      <c r="E335" s="303"/>
      <c r="F335" s="304"/>
      <c r="G335" s="304"/>
      <c r="H335" s="304"/>
      <c r="I335" s="304"/>
      <c r="J335" s="318"/>
      <c r="K335" s="304"/>
      <c r="L335" s="248"/>
      <c r="M335" s="304"/>
      <c r="N335" s="318"/>
      <c r="O335" s="304"/>
      <c r="P335" s="318"/>
      <c r="Q335" s="304"/>
      <c r="R335" s="304"/>
      <c r="S335" s="304"/>
      <c r="T335" s="304"/>
      <c r="U335" s="304"/>
      <c r="V335" s="304"/>
      <c r="W335" s="304"/>
      <c r="X335" s="304"/>
      <c r="Y335" s="304"/>
    </row>
    <row r="336" spans="1:25" s="204" customFormat="1" ht="40.5" customHeight="1" x14ac:dyDescent="0.25">
      <c r="A336" s="218"/>
      <c r="B336" s="248"/>
      <c r="C336" s="218"/>
      <c r="D336" s="248"/>
      <c r="E336" s="303"/>
      <c r="F336" s="304"/>
      <c r="G336" s="318"/>
      <c r="H336" s="304"/>
      <c r="I336" s="304"/>
      <c r="J336" s="304"/>
      <c r="K336" s="304"/>
      <c r="L336" s="248"/>
      <c r="M336" s="304"/>
      <c r="N336" s="318"/>
      <c r="O336" s="304"/>
      <c r="P336" s="318"/>
      <c r="Q336" s="304"/>
      <c r="R336" s="304"/>
      <c r="S336" s="304"/>
      <c r="T336" s="304"/>
      <c r="U336" s="304"/>
      <c r="V336" s="304"/>
      <c r="W336" s="304"/>
      <c r="X336" s="304"/>
      <c r="Y336" s="304"/>
    </row>
    <row r="337" spans="1:25" s="204" customFormat="1" ht="40.5" customHeight="1" x14ac:dyDescent="0.25">
      <c r="A337" s="218"/>
      <c r="B337" s="248"/>
      <c r="C337" s="218"/>
      <c r="D337" s="248"/>
      <c r="E337" s="303"/>
      <c r="F337" s="304"/>
      <c r="G337" s="304"/>
      <c r="H337" s="304"/>
      <c r="I337" s="304"/>
      <c r="J337" s="304"/>
      <c r="K337" s="304"/>
      <c r="L337" s="248"/>
      <c r="M337" s="304"/>
      <c r="N337" s="318"/>
      <c r="O337" s="304"/>
      <c r="P337" s="318"/>
      <c r="Q337" s="304"/>
      <c r="R337" s="304"/>
      <c r="S337" s="304"/>
      <c r="T337" s="304"/>
      <c r="U337" s="304"/>
      <c r="V337" s="304"/>
      <c r="W337" s="304"/>
      <c r="X337" s="304"/>
      <c r="Y337" s="304"/>
    </row>
    <row r="338" spans="1:25" s="204" customFormat="1" ht="40.5" customHeight="1" x14ac:dyDescent="0.25">
      <c r="A338" s="218"/>
      <c r="B338" s="248"/>
      <c r="C338" s="248"/>
      <c r="D338" s="248"/>
      <c r="E338" s="303"/>
      <c r="F338" s="304"/>
      <c r="G338" s="304"/>
      <c r="H338" s="304"/>
      <c r="I338" s="304"/>
      <c r="J338" s="304"/>
      <c r="K338" s="304"/>
      <c r="L338" s="248"/>
      <c r="M338" s="304"/>
      <c r="N338" s="304"/>
      <c r="O338" s="304"/>
      <c r="P338" s="304"/>
      <c r="Q338" s="304"/>
      <c r="R338" s="304"/>
      <c r="S338" s="304"/>
      <c r="T338" s="304"/>
      <c r="U338" s="304"/>
      <c r="V338" s="304"/>
      <c r="W338" s="304"/>
      <c r="X338" s="304"/>
      <c r="Y338" s="304"/>
    </row>
    <row r="339" spans="1:25" s="204" customFormat="1" ht="40.5" customHeight="1" x14ac:dyDescent="0.25">
      <c r="A339" s="218"/>
      <c r="B339" s="248"/>
      <c r="C339" s="248"/>
      <c r="D339" s="248"/>
      <c r="E339" s="303"/>
      <c r="F339" s="304"/>
      <c r="G339" s="304"/>
      <c r="H339" s="304"/>
      <c r="I339" s="318"/>
      <c r="J339" s="318"/>
      <c r="K339" s="304"/>
      <c r="L339" s="248"/>
      <c r="M339" s="304"/>
      <c r="N339" s="318"/>
      <c r="O339" s="304"/>
      <c r="P339" s="318"/>
      <c r="Q339" s="304"/>
      <c r="R339" s="304"/>
      <c r="S339" s="304"/>
      <c r="T339" s="304"/>
      <c r="U339" s="304"/>
      <c r="V339" s="304"/>
      <c r="W339" s="304"/>
      <c r="X339" s="304"/>
      <c r="Y339" s="304"/>
    </row>
    <row r="340" spans="1:25" s="204" customFormat="1" ht="40.5" customHeight="1" x14ac:dyDescent="0.25">
      <c r="A340" s="218"/>
      <c r="B340" s="248"/>
      <c r="C340" s="248"/>
      <c r="D340" s="248"/>
      <c r="E340" s="303"/>
      <c r="F340" s="304"/>
      <c r="G340" s="304"/>
      <c r="H340" s="304"/>
      <c r="I340" s="304"/>
      <c r="J340" s="304"/>
      <c r="K340" s="318"/>
      <c r="L340" s="248"/>
      <c r="M340" s="304"/>
      <c r="N340" s="318"/>
      <c r="O340" s="304"/>
      <c r="P340" s="318"/>
      <c r="Q340" s="304"/>
      <c r="R340" s="304"/>
      <c r="S340" s="304"/>
      <c r="T340" s="304"/>
      <c r="U340" s="304"/>
      <c r="V340" s="304"/>
      <c r="W340" s="304"/>
      <c r="X340" s="304"/>
      <c r="Y340" s="304"/>
    </row>
    <row r="341" spans="1:25" s="204" customFormat="1" ht="40.5" customHeight="1" x14ac:dyDescent="0.25">
      <c r="A341" s="218"/>
      <c r="B341" s="248"/>
      <c r="C341" s="218"/>
      <c r="D341" s="248"/>
      <c r="E341" s="303"/>
      <c r="F341" s="304"/>
      <c r="G341" s="318"/>
      <c r="H341" s="304"/>
      <c r="I341" s="304"/>
      <c r="J341" s="304"/>
      <c r="K341" s="304"/>
      <c r="L341" s="248"/>
      <c r="M341" s="304"/>
      <c r="N341" s="318"/>
      <c r="O341" s="304"/>
      <c r="P341" s="318"/>
      <c r="Q341" s="304"/>
      <c r="R341" s="304"/>
      <c r="S341" s="304"/>
      <c r="T341" s="304"/>
      <c r="U341" s="304"/>
      <c r="V341" s="304"/>
      <c r="W341" s="304"/>
      <c r="X341" s="304"/>
      <c r="Y341" s="304"/>
    </row>
    <row r="342" spans="1:25" s="204" customFormat="1" ht="40.5" customHeight="1" x14ac:dyDescent="0.25">
      <c r="A342" s="218"/>
      <c r="B342" s="248"/>
      <c r="C342" s="248"/>
      <c r="D342" s="248"/>
      <c r="E342" s="303"/>
      <c r="F342" s="304"/>
      <c r="G342" s="304"/>
      <c r="H342" s="304"/>
      <c r="I342" s="304"/>
      <c r="J342" s="304"/>
      <c r="K342" s="304"/>
      <c r="L342" s="248"/>
      <c r="M342" s="304"/>
      <c r="N342" s="318"/>
      <c r="O342" s="318"/>
      <c r="P342" s="318"/>
      <c r="Q342" s="318"/>
      <c r="R342" s="318"/>
      <c r="S342" s="318"/>
      <c r="T342" s="318"/>
      <c r="U342" s="304"/>
      <c r="V342" s="304"/>
      <c r="W342" s="304"/>
      <c r="X342" s="304"/>
      <c r="Y342" s="304"/>
    </row>
    <row r="343" spans="1:25" s="204" customFormat="1" ht="40.5" customHeight="1" x14ac:dyDescent="0.25">
      <c r="A343" s="218"/>
      <c r="B343" s="248"/>
      <c r="C343" s="218"/>
      <c r="D343" s="248"/>
      <c r="E343" s="303"/>
      <c r="F343" s="304"/>
      <c r="G343" s="304"/>
      <c r="H343" s="304"/>
      <c r="I343" s="304"/>
      <c r="J343" s="304"/>
      <c r="K343" s="304"/>
      <c r="L343" s="248"/>
      <c r="M343" s="304"/>
      <c r="N343" s="318"/>
      <c r="O343" s="304"/>
      <c r="P343" s="318"/>
      <c r="Q343" s="304"/>
      <c r="R343" s="304"/>
      <c r="S343" s="304"/>
      <c r="T343" s="304"/>
      <c r="U343" s="304"/>
      <c r="V343" s="304"/>
      <c r="W343" s="304"/>
      <c r="X343" s="304"/>
      <c r="Y343" s="304"/>
    </row>
    <row r="344" spans="1:25" s="204" customFormat="1" ht="40.5" customHeight="1" x14ac:dyDescent="0.25">
      <c r="A344" s="218"/>
      <c r="B344" s="248"/>
      <c r="C344" s="218"/>
      <c r="D344" s="218"/>
      <c r="E344" s="303"/>
      <c r="F344" s="304"/>
      <c r="G344" s="304"/>
      <c r="H344" s="304"/>
      <c r="I344" s="318"/>
      <c r="J344" s="318"/>
      <c r="K344" s="304"/>
      <c r="L344" s="248"/>
      <c r="M344" s="304"/>
      <c r="N344" s="318"/>
      <c r="O344" s="304"/>
      <c r="P344" s="318"/>
      <c r="Q344" s="304"/>
      <c r="R344" s="304"/>
      <c r="S344" s="304"/>
      <c r="T344" s="304"/>
      <c r="U344" s="304"/>
      <c r="V344" s="304"/>
      <c r="W344" s="304"/>
      <c r="X344" s="304"/>
      <c r="Y344" s="304"/>
    </row>
    <row r="345" spans="1:25" s="204" customFormat="1" ht="40.5" customHeight="1" x14ac:dyDescent="0.25">
      <c r="A345" s="218"/>
      <c r="B345" s="248"/>
      <c r="C345" s="218"/>
      <c r="D345" s="248"/>
      <c r="E345" s="303"/>
      <c r="F345" s="304"/>
      <c r="G345" s="304"/>
      <c r="H345" s="304"/>
      <c r="I345" s="304"/>
      <c r="J345" s="304"/>
      <c r="K345" s="304"/>
      <c r="L345" s="248"/>
      <c r="M345" s="304"/>
      <c r="N345" s="318"/>
      <c r="O345" s="304"/>
      <c r="P345" s="318"/>
      <c r="Q345" s="304"/>
      <c r="R345" s="304"/>
      <c r="S345" s="304"/>
      <c r="T345" s="304"/>
      <c r="U345" s="304"/>
      <c r="V345" s="304"/>
      <c r="W345" s="304"/>
      <c r="X345" s="304"/>
      <c r="Y345" s="304"/>
    </row>
    <row r="346" spans="1:25" s="204" customFormat="1" ht="40.5" customHeight="1" x14ac:dyDescent="0.25">
      <c r="A346" s="218"/>
      <c r="B346" s="248"/>
      <c r="C346" s="218"/>
      <c r="D346" s="248"/>
      <c r="E346" s="303"/>
      <c r="F346" s="304"/>
      <c r="G346" s="304"/>
      <c r="H346" s="304"/>
      <c r="I346" s="304"/>
      <c r="J346" s="304"/>
      <c r="K346" s="304"/>
      <c r="L346" s="248"/>
      <c r="M346" s="304"/>
      <c r="N346" s="318"/>
      <c r="O346" s="304"/>
      <c r="P346" s="318"/>
      <c r="Q346" s="304"/>
      <c r="R346" s="304"/>
      <c r="S346" s="304"/>
      <c r="T346" s="304"/>
      <c r="U346" s="304"/>
      <c r="V346" s="304"/>
      <c r="W346" s="304"/>
      <c r="X346" s="304"/>
      <c r="Y346" s="304"/>
    </row>
    <row r="347" spans="1:25" s="204" customFormat="1" ht="40.5" customHeight="1" x14ac:dyDescent="0.25">
      <c r="A347" s="218"/>
      <c r="B347" s="248"/>
      <c r="C347" s="218"/>
      <c r="D347" s="248"/>
      <c r="E347" s="303"/>
      <c r="F347" s="304"/>
      <c r="G347" s="304"/>
      <c r="H347" s="304"/>
      <c r="I347" s="304"/>
      <c r="J347" s="304"/>
      <c r="K347" s="304"/>
      <c r="L347" s="248"/>
      <c r="M347" s="304"/>
      <c r="N347" s="318"/>
      <c r="O347" s="304"/>
      <c r="P347" s="318"/>
      <c r="Q347" s="304"/>
      <c r="R347" s="304"/>
      <c r="S347" s="304"/>
      <c r="T347" s="304"/>
      <c r="U347" s="304"/>
      <c r="V347" s="304"/>
      <c r="W347" s="304"/>
      <c r="X347" s="304"/>
      <c r="Y347" s="304"/>
    </row>
    <row r="348" spans="1:25" s="204" customFormat="1" ht="40.5" customHeight="1" x14ac:dyDescent="0.25">
      <c r="A348" s="218"/>
      <c r="B348" s="248"/>
      <c r="C348" s="248"/>
      <c r="D348" s="248"/>
      <c r="E348" s="303"/>
      <c r="F348" s="304"/>
      <c r="G348" s="304"/>
      <c r="H348" s="304"/>
      <c r="I348" s="304"/>
      <c r="J348" s="304"/>
      <c r="K348" s="304"/>
      <c r="L348" s="248"/>
      <c r="M348" s="304"/>
      <c r="N348" s="318"/>
      <c r="O348" s="304"/>
      <c r="P348" s="318"/>
      <c r="Q348" s="304"/>
      <c r="R348" s="304"/>
      <c r="S348" s="304"/>
      <c r="T348" s="304"/>
      <c r="U348" s="304"/>
      <c r="V348" s="304"/>
      <c r="W348" s="304"/>
      <c r="X348" s="304"/>
      <c r="Y348" s="304"/>
    </row>
    <row r="349" spans="1:25" s="204" customFormat="1" ht="40.5" customHeight="1" x14ac:dyDescent="0.25">
      <c r="A349" s="218"/>
      <c r="B349" s="248"/>
      <c r="C349" s="248"/>
      <c r="D349" s="248"/>
      <c r="E349" s="303"/>
      <c r="F349" s="304"/>
      <c r="G349" s="318"/>
      <c r="H349" s="304"/>
      <c r="I349" s="304"/>
      <c r="J349" s="304"/>
      <c r="K349" s="304"/>
      <c r="L349" s="248"/>
      <c r="M349" s="304"/>
      <c r="N349" s="318"/>
      <c r="O349" s="304"/>
      <c r="P349" s="318"/>
      <c r="Q349" s="304"/>
      <c r="R349" s="304"/>
      <c r="S349" s="304"/>
      <c r="T349" s="304"/>
      <c r="U349" s="304"/>
      <c r="V349" s="304"/>
      <c r="W349" s="304"/>
      <c r="X349" s="304"/>
      <c r="Y349" s="304"/>
    </row>
    <row r="350" spans="1:25" s="204" customFormat="1" ht="40.5" customHeight="1" x14ac:dyDescent="0.25">
      <c r="A350" s="218"/>
      <c r="B350" s="248"/>
      <c r="C350" s="218"/>
      <c r="D350" s="218"/>
      <c r="E350" s="303"/>
      <c r="F350" s="304"/>
      <c r="G350" s="304"/>
      <c r="H350" s="304"/>
      <c r="I350" s="318"/>
      <c r="J350" s="304"/>
      <c r="K350" s="304"/>
      <c r="L350" s="248"/>
      <c r="M350" s="304"/>
      <c r="N350" s="318"/>
      <c r="O350" s="304"/>
      <c r="P350" s="318"/>
      <c r="Q350" s="304"/>
      <c r="R350" s="304"/>
      <c r="S350" s="304"/>
      <c r="T350" s="304"/>
      <c r="U350" s="304"/>
      <c r="V350" s="304"/>
      <c r="W350" s="304"/>
      <c r="X350" s="304"/>
      <c r="Y350" s="304"/>
    </row>
    <row r="351" spans="1:25" s="204" customFormat="1" ht="40.5" customHeight="1" x14ac:dyDescent="0.25">
      <c r="A351" s="218"/>
      <c r="B351" s="248"/>
      <c r="C351" s="248"/>
      <c r="D351" s="218"/>
      <c r="E351" s="303"/>
      <c r="F351" s="304"/>
      <c r="G351" s="304"/>
      <c r="H351" s="304"/>
      <c r="I351" s="304"/>
      <c r="J351" s="318"/>
      <c r="K351" s="318"/>
      <c r="L351" s="248"/>
      <c r="M351" s="304"/>
      <c r="N351" s="318"/>
      <c r="O351" s="304"/>
      <c r="P351" s="318"/>
      <c r="Q351" s="304"/>
      <c r="R351" s="304"/>
      <c r="S351" s="304"/>
      <c r="T351" s="304"/>
      <c r="U351" s="304"/>
      <c r="V351" s="304"/>
      <c r="W351" s="304"/>
      <c r="X351" s="304"/>
      <c r="Y351" s="304"/>
    </row>
    <row r="352" spans="1:25" s="204" customFormat="1" ht="40.5" customHeight="1" x14ac:dyDescent="0.25">
      <c r="A352" s="218"/>
      <c r="B352" s="248"/>
      <c r="C352" s="248"/>
      <c r="D352" s="218"/>
      <c r="E352" s="303"/>
      <c r="F352" s="304"/>
      <c r="G352" s="304"/>
      <c r="H352" s="304"/>
      <c r="I352" s="304"/>
      <c r="J352" s="318"/>
      <c r="K352" s="318"/>
      <c r="L352" s="248"/>
      <c r="M352" s="304"/>
      <c r="N352" s="318"/>
      <c r="O352" s="304"/>
      <c r="P352" s="318"/>
      <c r="Q352" s="304"/>
      <c r="R352" s="304"/>
      <c r="S352" s="304"/>
      <c r="T352" s="304"/>
      <c r="U352" s="304"/>
      <c r="V352" s="304"/>
      <c r="W352" s="304"/>
      <c r="X352" s="304"/>
      <c r="Y352" s="304"/>
    </row>
    <row r="353" spans="1:25" s="204" customFormat="1" ht="40.5" customHeight="1" x14ac:dyDescent="0.25">
      <c r="A353" s="218"/>
      <c r="B353" s="248"/>
      <c r="C353" s="248"/>
      <c r="D353" s="248"/>
      <c r="E353" s="303"/>
      <c r="F353" s="304"/>
      <c r="G353" s="318"/>
      <c r="H353" s="304"/>
      <c r="I353" s="318"/>
      <c r="J353" s="318"/>
      <c r="K353" s="304"/>
      <c r="L353" s="248"/>
      <c r="M353" s="304"/>
      <c r="N353" s="318"/>
      <c r="O353" s="304"/>
      <c r="P353" s="318"/>
      <c r="Q353" s="304"/>
      <c r="R353" s="304"/>
      <c r="S353" s="304"/>
      <c r="T353" s="304"/>
      <c r="U353" s="304"/>
      <c r="V353" s="304"/>
      <c r="W353" s="304"/>
      <c r="X353" s="304"/>
      <c r="Y353" s="304"/>
    </row>
    <row r="354" spans="1:25" s="204" customFormat="1" ht="40.5" customHeight="1" x14ac:dyDescent="0.25">
      <c r="A354" s="218"/>
      <c r="B354" s="248"/>
      <c r="C354" s="248"/>
      <c r="D354" s="248"/>
      <c r="E354" s="303"/>
      <c r="F354" s="304"/>
      <c r="G354" s="304"/>
      <c r="H354" s="304"/>
      <c r="I354" s="304"/>
      <c r="J354" s="304"/>
      <c r="K354" s="304"/>
      <c r="L354" s="248"/>
      <c r="M354" s="304"/>
      <c r="N354" s="318"/>
      <c r="O354" s="304"/>
      <c r="P354" s="318"/>
      <c r="Q354" s="304"/>
      <c r="R354" s="304"/>
      <c r="S354" s="304"/>
      <c r="T354" s="304"/>
      <c r="U354" s="304"/>
      <c r="V354" s="304"/>
      <c r="W354" s="304"/>
      <c r="X354" s="304"/>
      <c r="Y354" s="304"/>
    </row>
    <row r="355" spans="1:25" s="204" customFormat="1" ht="40.5" customHeight="1" x14ac:dyDescent="0.25">
      <c r="A355" s="218"/>
      <c r="B355" s="248"/>
      <c r="C355" s="248"/>
      <c r="D355" s="248"/>
      <c r="E355" s="303"/>
      <c r="F355" s="304"/>
      <c r="G355" s="304"/>
      <c r="H355" s="304"/>
      <c r="I355" s="304"/>
      <c r="J355" s="304"/>
      <c r="K355" s="304"/>
      <c r="L355" s="248"/>
      <c r="M355" s="304"/>
      <c r="N355" s="318"/>
      <c r="O355" s="304"/>
      <c r="P355" s="318"/>
      <c r="Q355" s="304"/>
      <c r="R355" s="304"/>
      <c r="S355" s="304"/>
      <c r="T355" s="304"/>
      <c r="U355" s="304"/>
      <c r="V355" s="304"/>
      <c r="W355" s="304"/>
      <c r="X355" s="304"/>
      <c r="Y355" s="304"/>
    </row>
    <row r="356" spans="1:25" ht="40.5" customHeight="1" x14ac:dyDescent="0.25">
      <c r="A356" s="218"/>
      <c r="B356" s="218"/>
      <c r="C356" s="218"/>
      <c r="D356" s="248"/>
      <c r="E356" s="303"/>
      <c r="F356" s="304"/>
      <c r="G356" s="304"/>
      <c r="H356" s="304"/>
      <c r="I356" s="304"/>
      <c r="J356" s="304"/>
      <c r="K356" s="304"/>
      <c r="L356" s="248"/>
      <c r="M356" s="304"/>
      <c r="N356" s="304"/>
      <c r="O356" s="304"/>
      <c r="P356" s="304"/>
      <c r="Q356" s="304"/>
      <c r="R356" s="304"/>
      <c r="S356" s="304"/>
      <c r="T356" s="304"/>
      <c r="U356" s="304"/>
      <c r="V356" s="304"/>
      <c r="W356" s="304"/>
      <c r="X356" s="304"/>
      <c r="Y356" s="304"/>
    </row>
    <row r="357" spans="1:25" ht="40.5" customHeight="1" x14ac:dyDescent="0.25">
      <c r="A357" s="218"/>
      <c r="B357" s="248"/>
      <c r="C357" s="248"/>
      <c r="D357" s="248"/>
      <c r="E357" s="303"/>
      <c r="F357" s="304"/>
      <c r="G357" s="304"/>
      <c r="H357" s="304"/>
      <c r="I357" s="304"/>
      <c r="J357" s="304"/>
      <c r="K357" s="304"/>
      <c r="L357" s="248"/>
      <c r="M357" s="304"/>
      <c r="N357" s="318"/>
      <c r="O357" s="304"/>
      <c r="P357" s="318"/>
      <c r="Q357" s="304"/>
      <c r="R357" s="304"/>
      <c r="S357" s="304"/>
      <c r="T357" s="304"/>
      <c r="U357" s="304"/>
      <c r="V357" s="304"/>
      <c r="W357" s="304"/>
      <c r="X357" s="304"/>
      <c r="Y357" s="304"/>
    </row>
    <row r="358" spans="1:25" ht="40.5" customHeight="1" x14ac:dyDescent="0.25">
      <c r="A358" s="218"/>
      <c r="B358" s="248"/>
      <c r="C358" s="218"/>
      <c r="D358" s="218"/>
      <c r="E358" s="303"/>
      <c r="F358" s="304"/>
      <c r="G358" s="304"/>
      <c r="H358" s="304"/>
      <c r="I358" s="304"/>
      <c r="J358" s="304"/>
      <c r="K358" s="304"/>
      <c r="L358" s="248"/>
      <c r="M358" s="304"/>
      <c r="N358" s="318"/>
      <c r="O358" s="304"/>
      <c r="P358" s="318"/>
      <c r="Q358" s="304"/>
      <c r="R358" s="318"/>
      <c r="S358" s="304"/>
      <c r="T358" s="304"/>
      <c r="U358" s="304"/>
      <c r="V358" s="304"/>
      <c r="W358" s="304"/>
      <c r="X358" s="304"/>
      <c r="Y358" s="304"/>
    </row>
    <row r="359" spans="1:25" ht="40.5" customHeight="1" x14ac:dyDescent="0.25">
      <c r="A359" s="218"/>
      <c r="B359" s="248"/>
      <c r="C359" s="248"/>
      <c r="D359" s="248"/>
      <c r="E359" s="303"/>
      <c r="F359" s="304"/>
      <c r="G359" s="304"/>
      <c r="H359" s="304"/>
      <c r="I359" s="304"/>
      <c r="J359" s="304"/>
      <c r="K359" s="304"/>
      <c r="L359" s="248"/>
      <c r="M359" s="304"/>
      <c r="N359" s="318"/>
      <c r="O359" s="304"/>
      <c r="P359" s="318"/>
      <c r="Q359" s="304"/>
      <c r="R359" s="304"/>
      <c r="S359" s="304"/>
      <c r="T359" s="304"/>
      <c r="U359" s="304"/>
      <c r="V359" s="304"/>
      <c r="W359" s="304"/>
      <c r="X359" s="304"/>
      <c r="Y359" s="304"/>
    </row>
    <row r="360" spans="1:25" ht="40.5" customHeight="1" x14ac:dyDescent="0.25">
      <c r="A360" s="218"/>
      <c r="B360" s="248"/>
      <c r="C360" s="248"/>
      <c r="D360" s="248"/>
      <c r="E360" s="303"/>
      <c r="F360" s="304"/>
      <c r="G360" s="304"/>
      <c r="H360" s="304"/>
      <c r="I360" s="304"/>
      <c r="J360" s="304"/>
      <c r="K360" s="304"/>
      <c r="L360" s="248"/>
      <c r="M360" s="304"/>
      <c r="N360" s="318"/>
      <c r="O360" s="304"/>
      <c r="P360" s="318"/>
      <c r="Q360" s="304"/>
      <c r="R360" s="304"/>
      <c r="S360" s="304"/>
      <c r="T360" s="304"/>
      <c r="U360" s="304"/>
      <c r="V360" s="304"/>
      <c r="W360" s="304"/>
      <c r="X360" s="304"/>
      <c r="Y360" s="304"/>
    </row>
    <row r="361" spans="1:25" ht="40.5" customHeight="1" x14ac:dyDescent="0.25">
      <c r="A361" s="218"/>
      <c r="B361" s="248"/>
      <c r="C361" s="306"/>
      <c r="D361" s="306"/>
      <c r="E361" s="303"/>
      <c r="F361" s="303"/>
      <c r="G361" s="303"/>
      <c r="H361" s="303"/>
      <c r="I361" s="303"/>
      <c r="J361" s="303"/>
      <c r="K361" s="303"/>
      <c r="L361" s="306"/>
      <c r="M361" s="303"/>
      <c r="N361" s="303"/>
      <c r="O361" s="303"/>
      <c r="P361" s="303"/>
      <c r="Q361" s="303"/>
      <c r="R361" s="303"/>
      <c r="S361" s="303"/>
      <c r="T361" s="303"/>
      <c r="U361" s="303"/>
      <c r="V361" s="303"/>
      <c r="W361" s="303"/>
      <c r="X361" s="303"/>
      <c r="Y361" s="303"/>
    </row>
    <row r="362" spans="1:25" ht="40.5" customHeight="1" x14ac:dyDescent="0.25">
      <c r="A362" s="218"/>
      <c r="B362" s="248"/>
      <c r="C362" s="306"/>
      <c r="D362" s="306"/>
      <c r="E362" s="303"/>
      <c r="F362" s="303"/>
      <c r="G362" s="303"/>
      <c r="H362" s="303"/>
      <c r="I362" s="303"/>
      <c r="J362" s="303"/>
      <c r="K362" s="303"/>
      <c r="L362" s="306"/>
      <c r="M362" s="303"/>
      <c r="N362" s="303"/>
      <c r="O362" s="303"/>
      <c r="P362" s="303"/>
      <c r="Q362" s="303"/>
      <c r="R362" s="303"/>
      <c r="S362" s="303"/>
      <c r="T362" s="303"/>
      <c r="U362" s="303"/>
      <c r="V362" s="303"/>
      <c r="W362" s="303"/>
      <c r="X362" s="303"/>
      <c r="Y362" s="303"/>
    </row>
    <row r="363" spans="1:25" ht="40.5" customHeight="1" x14ac:dyDescent="0.25">
      <c r="A363" s="218"/>
      <c r="B363" s="248"/>
      <c r="C363" s="306"/>
      <c r="D363" s="306"/>
      <c r="E363" s="303"/>
      <c r="F363" s="303"/>
      <c r="G363" s="303"/>
      <c r="H363" s="303"/>
      <c r="I363" s="303"/>
      <c r="J363" s="303"/>
      <c r="K363" s="303"/>
      <c r="L363" s="306"/>
      <c r="M363" s="303"/>
      <c r="N363" s="303"/>
      <c r="O363" s="303"/>
      <c r="P363" s="303"/>
      <c r="Q363" s="303"/>
      <c r="R363" s="303"/>
      <c r="S363" s="303"/>
      <c r="T363" s="303"/>
      <c r="U363" s="303"/>
      <c r="V363" s="303"/>
      <c r="W363" s="303"/>
      <c r="X363" s="303"/>
      <c r="Y363" s="303"/>
    </row>
    <row r="364" spans="1:25" ht="40.5" customHeight="1" x14ac:dyDescent="0.25">
      <c r="A364" s="218"/>
      <c r="B364" s="248"/>
      <c r="C364" s="306"/>
      <c r="D364" s="306"/>
      <c r="E364" s="303"/>
      <c r="F364" s="303"/>
      <c r="G364" s="303"/>
      <c r="H364" s="303"/>
      <c r="I364" s="303"/>
      <c r="J364" s="303"/>
      <c r="K364" s="303"/>
      <c r="L364" s="306"/>
      <c r="M364" s="303"/>
      <c r="N364" s="303"/>
      <c r="O364" s="303"/>
      <c r="P364" s="303"/>
      <c r="Q364" s="303"/>
      <c r="R364" s="303"/>
      <c r="S364" s="303"/>
      <c r="T364" s="303"/>
      <c r="U364" s="303"/>
      <c r="V364" s="303"/>
      <c r="W364" s="303"/>
      <c r="X364" s="303"/>
      <c r="Y364" s="303"/>
    </row>
    <row r="365" spans="1:25" s="298" customFormat="1" ht="40.5" customHeight="1" x14ac:dyDescent="0.25">
      <c r="A365" s="218"/>
      <c r="B365" s="248"/>
      <c r="C365" s="306"/>
      <c r="D365" s="306"/>
      <c r="E365" s="303"/>
      <c r="F365" s="303"/>
      <c r="G365" s="303"/>
      <c r="H365" s="303"/>
      <c r="I365" s="303"/>
      <c r="J365" s="303"/>
      <c r="K365" s="303"/>
      <c r="L365" s="306"/>
      <c r="M365" s="303"/>
      <c r="N365" s="304"/>
      <c r="O365" s="303"/>
      <c r="P365" s="304"/>
      <c r="Q365" s="303"/>
      <c r="R365" s="303"/>
      <c r="S365" s="303"/>
      <c r="T365" s="303"/>
      <c r="U365" s="303"/>
      <c r="V365" s="303"/>
      <c r="W365" s="303"/>
      <c r="X365" s="303"/>
      <c r="Y365" s="303"/>
    </row>
    <row r="366" spans="1:25" ht="40.5" customHeight="1" x14ac:dyDescent="0.25">
      <c r="A366" s="218"/>
      <c r="B366" s="248"/>
      <c r="C366" s="310"/>
      <c r="D366" s="306"/>
      <c r="E366" s="303"/>
      <c r="F366" s="303"/>
      <c r="G366" s="303"/>
      <c r="H366" s="303"/>
      <c r="I366" s="303"/>
      <c r="J366" s="303"/>
      <c r="K366" s="303"/>
      <c r="L366" s="306"/>
      <c r="M366" s="303"/>
      <c r="N366" s="303"/>
      <c r="O366" s="303"/>
      <c r="P366" s="304"/>
      <c r="Q366" s="303"/>
      <c r="R366" s="303"/>
      <c r="S366" s="303"/>
      <c r="T366" s="303"/>
      <c r="U366" s="303"/>
      <c r="V366" s="303"/>
      <c r="W366" s="303"/>
      <c r="X366" s="303"/>
      <c r="Y366" s="303"/>
    </row>
    <row r="367" spans="1:25" ht="40.5" customHeight="1" x14ac:dyDescent="0.25">
      <c r="A367" s="218"/>
      <c r="B367" s="248"/>
      <c r="C367" s="306"/>
      <c r="D367" s="306"/>
      <c r="E367" s="303"/>
      <c r="F367" s="303"/>
      <c r="G367" s="303"/>
      <c r="H367" s="303"/>
      <c r="I367" s="303"/>
      <c r="J367" s="303"/>
      <c r="K367" s="303"/>
      <c r="L367" s="306"/>
      <c r="M367" s="303"/>
      <c r="N367" s="303"/>
      <c r="O367" s="303"/>
      <c r="P367" s="304"/>
      <c r="Q367" s="303"/>
      <c r="R367" s="303"/>
      <c r="S367" s="303"/>
      <c r="T367" s="303"/>
      <c r="U367" s="303"/>
      <c r="V367" s="303"/>
      <c r="W367" s="303"/>
      <c r="X367" s="303"/>
      <c r="Y367" s="303"/>
    </row>
    <row r="368" spans="1:25" ht="40.5" customHeight="1" x14ac:dyDescent="0.25">
      <c r="A368" s="218"/>
      <c r="B368" s="248"/>
      <c r="C368" s="306"/>
      <c r="D368" s="306"/>
      <c r="E368" s="303"/>
      <c r="F368" s="303"/>
      <c r="G368" s="303"/>
      <c r="H368" s="303"/>
      <c r="I368" s="303"/>
      <c r="J368" s="303"/>
      <c r="K368" s="303"/>
      <c r="L368" s="306"/>
      <c r="M368" s="303"/>
      <c r="N368" s="303"/>
      <c r="O368" s="303"/>
      <c r="P368" s="303"/>
      <c r="Q368" s="303"/>
      <c r="R368" s="303"/>
      <c r="S368" s="303"/>
      <c r="T368" s="303"/>
      <c r="U368" s="303"/>
      <c r="V368" s="303"/>
      <c r="W368" s="303"/>
      <c r="X368" s="303"/>
      <c r="Y368" s="303"/>
    </row>
    <row r="369" spans="1:25" ht="40.5" customHeight="1" x14ac:dyDescent="0.25">
      <c r="A369" s="218"/>
      <c r="B369" s="248"/>
      <c r="C369" s="306"/>
      <c r="D369" s="306"/>
      <c r="E369" s="303"/>
      <c r="F369" s="303"/>
      <c r="G369" s="303"/>
      <c r="H369" s="303"/>
      <c r="I369" s="303"/>
      <c r="J369" s="303"/>
      <c r="K369" s="303"/>
      <c r="L369" s="306"/>
      <c r="M369" s="303"/>
      <c r="N369" s="303"/>
      <c r="O369" s="303"/>
      <c r="P369" s="303"/>
      <c r="Q369" s="303"/>
      <c r="R369" s="303"/>
      <c r="S369" s="303"/>
      <c r="T369" s="303"/>
      <c r="U369" s="303"/>
      <c r="V369" s="303"/>
      <c r="W369" s="303"/>
      <c r="X369" s="303"/>
      <c r="Y369" s="303"/>
    </row>
    <row r="370" spans="1:25" ht="40.5" customHeight="1" x14ac:dyDescent="0.25">
      <c r="A370" s="218"/>
      <c r="B370" s="248"/>
      <c r="C370" s="306"/>
      <c r="D370" s="306"/>
      <c r="E370" s="303"/>
      <c r="F370" s="303"/>
      <c r="G370" s="303"/>
      <c r="H370" s="303"/>
      <c r="I370" s="303"/>
      <c r="J370" s="303"/>
      <c r="K370" s="303"/>
      <c r="L370" s="306"/>
      <c r="M370" s="303"/>
      <c r="N370" s="303"/>
      <c r="O370" s="303"/>
      <c r="P370" s="303"/>
      <c r="Q370" s="303"/>
      <c r="R370" s="303"/>
      <c r="S370" s="303"/>
      <c r="T370" s="303"/>
      <c r="U370" s="303"/>
      <c r="V370" s="303"/>
      <c r="W370" s="303"/>
      <c r="X370" s="303"/>
      <c r="Y370" s="303"/>
    </row>
    <row r="371" spans="1:25" ht="40.5" customHeight="1" x14ac:dyDescent="0.25">
      <c r="A371" s="218"/>
      <c r="B371" s="248"/>
      <c r="C371" s="306"/>
      <c r="D371" s="306"/>
      <c r="E371" s="303"/>
      <c r="F371" s="303"/>
      <c r="G371" s="303"/>
      <c r="H371" s="303"/>
      <c r="I371" s="303"/>
      <c r="J371" s="303"/>
      <c r="K371" s="303"/>
      <c r="L371" s="306"/>
      <c r="M371" s="303"/>
      <c r="N371" s="303"/>
      <c r="O371" s="303"/>
      <c r="P371" s="303"/>
      <c r="Q371" s="303"/>
      <c r="R371" s="303"/>
      <c r="S371" s="303"/>
      <c r="T371" s="303"/>
      <c r="U371" s="303"/>
      <c r="V371" s="303"/>
      <c r="W371" s="303"/>
      <c r="X371" s="303"/>
      <c r="Y371" s="303"/>
    </row>
    <row r="372" spans="1:25" ht="40.5" customHeight="1" x14ac:dyDescent="0.25">
      <c r="A372" s="218"/>
      <c r="B372" s="248"/>
      <c r="C372" s="306"/>
      <c r="D372" s="306"/>
      <c r="E372" s="303"/>
      <c r="F372" s="303"/>
      <c r="G372" s="303"/>
      <c r="H372" s="303"/>
      <c r="I372" s="303"/>
      <c r="J372" s="303"/>
      <c r="K372" s="303"/>
      <c r="L372" s="306"/>
      <c r="M372" s="303"/>
      <c r="N372" s="303"/>
      <c r="O372" s="303"/>
      <c r="P372" s="303"/>
      <c r="Q372" s="303"/>
      <c r="R372" s="303"/>
      <c r="S372" s="303"/>
      <c r="T372" s="303"/>
      <c r="U372" s="303"/>
      <c r="V372" s="303"/>
      <c r="W372" s="303"/>
      <c r="X372" s="303"/>
      <c r="Y372" s="303"/>
    </row>
    <row r="373" spans="1:25" ht="40.5" customHeight="1" x14ac:dyDescent="0.25">
      <c r="A373" s="218"/>
      <c r="B373" s="248"/>
      <c r="C373" s="306"/>
      <c r="D373" s="306"/>
      <c r="E373" s="303"/>
      <c r="F373" s="303"/>
      <c r="G373" s="303"/>
      <c r="H373" s="303"/>
      <c r="I373" s="303"/>
      <c r="J373" s="303"/>
      <c r="K373" s="303"/>
      <c r="L373" s="306"/>
      <c r="M373" s="303"/>
      <c r="N373" s="303"/>
      <c r="O373" s="303"/>
      <c r="P373" s="303"/>
      <c r="Q373" s="303"/>
      <c r="R373" s="303"/>
      <c r="S373" s="303"/>
      <c r="T373" s="303"/>
      <c r="U373" s="303"/>
      <c r="V373" s="303"/>
      <c r="W373" s="303"/>
      <c r="X373" s="303"/>
      <c r="Y373" s="303"/>
    </row>
    <row r="374" spans="1:25" ht="40.5" customHeight="1" x14ac:dyDescent="0.25">
      <c r="A374" s="218"/>
      <c r="B374" s="248"/>
      <c r="C374" s="306"/>
      <c r="D374" s="306"/>
      <c r="E374" s="303"/>
      <c r="F374" s="303"/>
      <c r="G374" s="303"/>
      <c r="H374" s="303"/>
      <c r="I374" s="303"/>
      <c r="J374" s="303"/>
      <c r="K374" s="303"/>
      <c r="L374" s="306"/>
      <c r="M374" s="303"/>
      <c r="N374" s="303"/>
      <c r="O374" s="303"/>
      <c r="P374" s="303"/>
      <c r="Q374" s="303"/>
      <c r="R374" s="303"/>
      <c r="S374" s="303"/>
      <c r="T374" s="303"/>
      <c r="U374" s="303"/>
      <c r="V374" s="303"/>
      <c r="W374" s="303"/>
      <c r="X374" s="303"/>
      <c r="Y374" s="303"/>
    </row>
    <row r="375" spans="1:25" ht="40.5" customHeight="1" x14ac:dyDescent="0.25">
      <c r="A375" s="218"/>
      <c r="B375" s="248"/>
      <c r="C375" s="306"/>
      <c r="D375" s="306"/>
      <c r="E375" s="303"/>
      <c r="F375" s="303"/>
      <c r="G375" s="303"/>
      <c r="H375" s="303"/>
      <c r="I375" s="303"/>
      <c r="J375" s="303"/>
      <c r="K375" s="303"/>
      <c r="L375" s="306"/>
      <c r="M375" s="303"/>
      <c r="N375" s="303"/>
      <c r="O375" s="303"/>
      <c r="P375" s="303"/>
      <c r="Q375" s="303"/>
      <c r="R375" s="303"/>
      <c r="S375" s="303"/>
      <c r="T375" s="303"/>
      <c r="U375" s="303"/>
      <c r="V375" s="303"/>
      <c r="W375" s="303"/>
      <c r="X375" s="303"/>
      <c r="Y375" s="303"/>
    </row>
    <row r="376" spans="1:25" ht="40.5" customHeight="1" x14ac:dyDescent="0.25">
      <c r="A376" s="218"/>
      <c r="B376" s="248"/>
      <c r="C376" s="306"/>
      <c r="D376" s="306"/>
      <c r="E376" s="303"/>
      <c r="F376" s="303"/>
      <c r="G376" s="303"/>
      <c r="H376" s="303"/>
      <c r="I376" s="303"/>
      <c r="J376" s="303"/>
      <c r="K376" s="303"/>
      <c r="L376" s="306"/>
      <c r="M376" s="303"/>
      <c r="N376" s="303"/>
      <c r="O376" s="303"/>
      <c r="P376" s="303"/>
      <c r="Q376" s="303"/>
      <c r="R376" s="303"/>
      <c r="S376" s="303"/>
      <c r="T376" s="303"/>
      <c r="U376" s="303"/>
      <c r="V376" s="303"/>
      <c r="W376" s="303"/>
      <c r="X376" s="303"/>
      <c r="Y376" s="303"/>
    </row>
    <row r="377" spans="1:25" ht="40.5" customHeight="1" x14ac:dyDescent="0.25">
      <c r="A377" s="218"/>
      <c r="B377" s="248"/>
      <c r="C377" s="306"/>
      <c r="D377" s="306"/>
      <c r="E377" s="303"/>
      <c r="F377" s="303"/>
      <c r="G377" s="303"/>
      <c r="H377" s="303"/>
      <c r="I377" s="303"/>
      <c r="J377" s="303"/>
      <c r="K377" s="303"/>
      <c r="L377" s="306"/>
      <c r="M377" s="303"/>
      <c r="N377" s="303"/>
      <c r="O377" s="303"/>
      <c r="P377" s="303"/>
      <c r="Q377" s="303"/>
      <c r="R377" s="303"/>
      <c r="S377" s="303"/>
      <c r="T377" s="303"/>
      <c r="U377" s="303"/>
      <c r="V377" s="303"/>
      <c r="W377" s="303"/>
      <c r="X377" s="303"/>
      <c r="Y377" s="303"/>
    </row>
    <row r="378" spans="1:25" ht="40.5" customHeight="1" x14ac:dyDescent="0.25">
      <c r="A378" s="218"/>
      <c r="B378" s="248"/>
      <c r="C378" s="306"/>
      <c r="D378" s="306"/>
      <c r="E378" s="303"/>
      <c r="F378" s="303"/>
      <c r="G378" s="303"/>
      <c r="H378" s="303"/>
      <c r="I378" s="303"/>
      <c r="J378" s="303"/>
      <c r="K378" s="303"/>
      <c r="L378" s="306"/>
      <c r="M378" s="303"/>
      <c r="N378" s="303"/>
      <c r="O378" s="303"/>
      <c r="P378" s="303"/>
      <c r="Q378" s="303"/>
      <c r="R378" s="303"/>
      <c r="S378" s="303"/>
      <c r="T378" s="303"/>
      <c r="U378" s="303"/>
      <c r="V378" s="303"/>
      <c r="W378" s="303"/>
      <c r="X378" s="303"/>
      <c r="Y378" s="303"/>
    </row>
    <row r="379" spans="1:25" ht="40.5" customHeight="1" x14ac:dyDescent="0.25">
      <c r="A379" s="218"/>
      <c r="B379" s="248"/>
      <c r="C379" s="306"/>
      <c r="D379" s="306"/>
      <c r="E379" s="303"/>
      <c r="F379" s="303"/>
      <c r="G379" s="303"/>
      <c r="H379" s="303"/>
      <c r="I379" s="303"/>
      <c r="J379" s="303"/>
      <c r="K379" s="303"/>
      <c r="L379" s="306"/>
      <c r="M379" s="303"/>
      <c r="N379" s="303"/>
      <c r="O379" s="303"/>
      <c r="P379" s="303"/>
      <c r="Q379" s="303"/>
      <c r="R379" s="303"/>
      <c r="S379" s="303"/>
      <c r="T379" s="303"/>
      <c r="U379" s="303"/>
      <c r="V379" s="303"/>
      <c r="W379" s="303"/>
      <c r="X379" s="303"/>
      <c r="Y379" s="303"/>
    </row>
    <row r="380" spans="1:25" ht="40.5" customHeight="1" x14ac:dyDescent="0.25">
      <c r="A380" s="218"/>
      <c r="B380" s="248"/>
      <c r="C380" s="306"/>
      <c r="D380" s="306"/>
      <c r="E380" s="303"/>
      <c r="F380" s="303"/>
      <c r="G380" s="303"/>
      <c r="H380" s="303"/>
      <c r="I380" s="303"/>
      <c r="J380" s="303"/>
      <c r="K380" s="303"/>
      <c r="L380" s="306"/>
      <c r="M380" s="303"/>
      <c r="N380" s="303"/>
      <c r="O380" s="303"/>
      <c r="P380" s="303"/>
      <c r="Q380" s="303"/>
      <c r="R380" s="303"/>
      <c r="S380" s="303"/>
      <c r="T380" s="303"/>
      <c r="U380" s="303"/>
      <c r="V380" s="303"/>
      <c r="W380" s="303"/>
      <c r="X380" s="303"/>
      <c r="Y380" s="303"/>
    </row>
    <row r="381" spans="1:25" ht="40.5" customHeight="1" x14ac:dyDescent="0.25">
      <c r="A381" s="218"/>
      <c r="B381" s="248"/>
      <c r="C381" s="306"/>
      <c r="D381" s="306"/>
      <c r="E381" s="303"/>
      <c r="F381" s="303"/>
      <c r="G381" s="303"/>
      <c r="H381" s="303"/>
      <c r="I381" s="303"/>
      <c r="J381" s="303"/>
      <c r="K381" s="303"/>
      <c r="L381" s="306"/>
      <c r="M381" s="303"/>
      <c r="N381" s="303"/>
      <c r="O381" s="303"/>
      <c r="P381" s="303"/>
      <c r="Q381" s="303"/>
      <c r="R381" s="303"/>
      <c r="S381" s="303"/>
      <c r="T381" s="303"/>
      <c r="U381" s="303"/>
      <c r="V381" s="303"/>
      <c r="W381" s="303"/>
      <c r="X381" s="303"/>
      <c r="Y381" s="303"/>
    </row>
    <row r="382" spans="1:25" ht="40.5" customHeight="1" x14ac:dyDescent="0.25">
      <c r="A382" s="218"/>
      <c r="B382" s="248"/>
      <c r="C382" s="306"/>
      <c r="D382" s="306"/>
      <c r="E382" s="303"/>
      <c r="F382" s="303"/>
      <c r="G382" s="303"/>
      <c r="H382" s="303"/>
      <c r="I382" s="303"/>
      <c r="J382" s="303"/>
      <c r="K382" s="303"/>
      <c r="L382" s="306"/>
      <c r="M382" s="303"/>
      <c r="N382" s="303"/>
      <c r="O382" s="303"/>
      <c r="P382" s="303"/>
      <c r="Q382" s="303"/>
      <c r="R382" s="303"/>
      <c r="S382" s="303"/>
      <c r="T382" s="303"/>
      <c r="U382" s="303"/>
      <c r="V382" s="303"/>
      <c r="W382" s="303"/>
      <c r="X382" s="303"/>
      <c r="Y382" s="303"/>
    </row>
    <row r="383" spans="1:25" ht="40.5" customHeight="1" x14ac:dyDescent="0.25">
      <c r="A383" s="218"/>
      <c r="B383" s="248"/>
      <c r="C383" s="306"/>
      <c r="D383" s="306"/>
      <c r="E383" s="303"/>
      <c r="F383" s="303"/>
      <c r="G383" s="303"/>
      <c r="H383" s="303"/>
      <c r="I383" s="303"/>
      <c r="J383" s="303"/>
      <c r="K383" s="303"/>
      <c r="L383" s="306"/>
      <c r="M383" s="303"/>
      <c r="N383" s="303"/>
      <c r="O383" s="303"/>
      <c r="P383" s="303"/>
      <c r="Q383" s="303"/>
      <c r="R383" s="303"/>
      <c r="S383" s="303"/>
      <c r="T383" s="303"/>
      <c r="U383" s="303"/>
      <c r="V383" s="303"/>
      <c r="W383" s="303"/>
      <c r="X383" s="303"/>
      <c r="Y383" s="303"/>
    </row>
    <row r="384" spans="1:25" ht="40.5" customHeight="1" x14ac:dyDescent="0.25">
      <c r="A384" s="218"/>
      <c r="B384" s="248"/>
      <c r="C384" s="306"/>
      <c r="D384" s="306"/>
      <c r="E384" s="303"/>
      <c r="F384" s="303"/>
      <c r="G384" s="303"/>
      <c r="H384" s="303"/>
      <c r="I384" s="303"/>
      <c r="J384" s="303"/>
      <c r="K384" s="303"/>
      <c r="L384" s="306"/>
      <c r="M384" s="303"/>
      <c r="N384" s="303"/>
      <c r="O384" s="303"/>
      <c r="P384" s="303"/>
      <c r="Q384" s="303"/>
      <c r="R384" s="303"/>
      <c r="S384" s="303"/>
      <c r="T384" s="303"/>
      <c r="U384" s="303"/>
      <c r="V384" s="303"/>
      <c r="W384" s="303"/>
      <c r="X384" s="303"/>
      <c r="Y384" s="303"/>
    </row>
    <row r="385" spans="1:25" ht="40.5" customHeight="1" x14ac:dyDescent="0.25">
      <c r="A385" s="218"/>
      <c r="B385" s="248"/>
      <c r="C385" s="306"/>
      <c r="D385" s="306"/>
      <c r="E385" s="303"/>
      <c r="F385" s="303"/>
      <c r="G385" s="303"/>
      <c r="H385" s="303"/>
      <c r="I385" s="303"/>
      <c r="J385" s="303"/>
      <c r="K385" s="303"/>
      <c r="L385" s="306"/>
      <c r="M385" s="303"/>
      <c r="N385" s="303"/>
      <c r="O385" s="303"/>
      <c r="P385" s="303"/>
      <c r="Q385" s="303"/>
      <c r="R385" s="303"/>
      <c r="S385" s="303"/>
      <c r="T385" s="303"/>
      <c r="U385" s="303"/>
      <c r="V385" s="303"/>
      <c r="W385" s="303"/>
      <c r="X385" s="303"/>
      <c r="Y385" s="303"/>
    </row>
    <row r="386" spans="1:25" ht="40.5" customHeight="1" x14ac:dyDescent="0.25">
      <c r="A386" s="218"/>
      <c r="B386" s="248"/>
      <c r="C386" s="306"/>
      <c r="D386" s="306"/>
      <c r="E386" s="303"/>
      <c r="F386" s="303"/>
      <c r="G386" s="303"/>
      <c r="H386" s="303"/>
      <c r="I386" s="303"/>
      <c r="J386" s="303"/>
      <c r="K386" s="303"/>
      <c r="L386" s="306"/>
      <c r="M386" s="303"/>
      <c r="N386" s="303"/>
      <c r="O386" s="303"/>
      <c r="P386" s="303"/>
      <c r="Q386" s="303"/>
      <c r="R386" s="303"/>
      <c r="S386" s="303"/>
      <c r="T386" s="303"/>
      <c r="U386" s="303"/>
      <c r="V386" s="303"/>
      <c r="W386" s="303"/>
      <c r="X386" s="303"/>
      <c r="Y386" s="303"/>
    </row>
    <row r="387" spans="1:25" ht="40.5" customHeight="1" x14ac:dyDescent="0.25">
      <c r="A387" s="218"/>
      <c r="B387" s="248"/>
      <c r="C387" s="306"/>
      <c r="D387" s="306"/>
      <c r="E387" s="303"/>
      <c r="F387" s="303"/>
      <c r="G387" s="303"/>
      <c r="H387" s="303"/>
      <c r="I387" s="303"/>
      <c r="J387" s="303"/>
      <c r="K387" s="303"/>
      <c r="L387" s="306"/>
      <c r="M387" s="303"/>
      <c r="N387" s="303"/>
      <c r="O387" s="303"/>
      <c r="P387" s="303"/>
      <c r="Q387" s="303"/>
      <c r="R387" s="303"/>
      <c r="S387" s="303"/>
      <c r="T387" s="303"/>
      <c r="U387" s="303"/>
      <c r="V387" s="303"/>
      <c r="W387" s="303"/>
      <c r="X387" s="303"/>
      <c r="Y387" s="303"/>
    </row>
    <row r="388" spans="1:25" ht="40.5" customHeight="1" x14ac:dyDescent="0.25">
      <c r="A388" s="218"/>
      <c r="B388" s="248"/>
      <c r="C388" s="306"/>
      <c r="D388" s="306"/>
      <c r="E388" s="303"/>
      <c r="F388" s="303"/>
      <c r="G388" s="303"/>
      <c r="H388" s="303"/>
      <c r="I388" s="303"/>
      <c r="J388" s="303"/>
      <c r="K388" s="303"/>
      <c r="L388" s="306"/>
      <c r="M388" s="303"/>
      <c r="N388" s="303"/>
      <c r="O388" s="303"/>
      <c r="P388" s="303"/>
      <c r="Q388" s="303"/>
      <c r="R388" s="303"/>
      <c r="S388" s="303"/>
      <c r="T388" s="303"/>
      <c r="U388" s="303"/>
      <c r="V388" s="303"/>
      <c r="W388" s="303"/>
      <c r="X388" s="303"/>
      <c r="Y388" s="303"/>
    </row>
    <row r="389" spans="1:25" ht="40.5" customHeight="1" x14ac:dyDescent="0.25">
      <c r="A389" s="218"/>
      <c r="B389" s="248"/>
      <c r="C389" s="306"/>
      <c r="D389" s="306"/>
      <c r="E389" s="303"/>
      <c r="F389" s="303"/>
      <c r="G389" s="303"/>
      <c r="H389" s="303"/>
      <c r="I389" s="303"/>
      <c r="J389" s="303"/>
      <c r="K389" s="303"/>
      <c r="L389" s="306"/>
      <c r="M389" s="303"/>
      <c r="N389" s="303"/>
      <c r="O389" s="303"/>
      <c r="P389" s="303"/>
      <c r="Q389" s="303"/>
      <c r="R389" s="303"/>
      <c r="S389" s="303"/>
      <c r="T389" s="303"/>
      <c r="U389" s="303"/>
      <c r="V389" s="303"/>
      <c r="W389" s="303"/>
      <c r="X389" s="303"/>
      <c r="Y389" s="303"/>
    </row>
    <row r="390" spans="1:25" ht="40.5" customHeight="1" x14ac:dyDescent="0.25">
      <c r="A390" s="218"/>
      <c r="B390" s="248"/>
      <c r="C390" s="306"/>
      <c r="D390" s="306"/>
      <c r="E390" s="303"/>
      <c r="F390" s="303"/>
      <c r="G390" s="303"/>
      <c r="H390" s="303"/>
      <c r="I390" s="303"/>
      <c r="J390" s="303"/>
      <c r="K390" s="303"/>
      <c r="L390" s="306"/>
      <c r="M390" s="303"/>
      <c r="N390" s="303"/>
      <c r="O390" s="303"/>
      <c r="P390" s="303"/>
      <c r="Q390" s="303"/>
      <c r="R390" s="303"/>
      <c r="S390" s="303"/>
      <c r="T390" s="303"/>
      <c r="U390" s="303"/>
      <c r="V390" s="303"/>
      <c r="W390" s="303"/>
      <c r="X390" s="303"/>
      <c r="Y390" s="303"/>
    </row>
    <row r="391" spans="1:25" ht="40.5" customHeight="1" x14ac:dyDescent="0.25">
      <c r="A391" s="218"/>
      <c r="B391" s="248"/>
      <c r="C391" s="306"/>
      <c r="D391" s="306"/>
      <c r="E391" s="303"/>
      <c r="F391" s="303"/>
      <c r="G391" s="303"/>
      <c r="H391" s="303"/>
      <c r="I391" s="303"/>
      <c r="J391" s="303"/>
      <c r="K391" s="303"/>
      <c r="L391" s="306"/>
      <c r="M391" s="303"/>
      <c r="N391" s="303"/>
      <c r="O391" s="303"/>
      <c r="P391" s="303"/>
      <c r="Q391" s="303"/>
      <c r="R391" s="303"/>
      <c r="S391" s="303"/>
      <c r="T391" s="303"/>
      <c r="U391" s="303"/>
      <c r="V391" s="303"/>
      <c r="W391" s="303"/>
      <c r="X391" s="303"/>
      <c r="Y391" s="303"/>
    </row>
    <row r="392" spans="1:25" ht="40.5" customHeight="1" x14ac:dyDescent="0.25">
      <c r="A392" s="218"/>
      <c r="B392" s="248"/>
      <c r="C392" s="306"/>
      <c r="D392" s="306"/>
      <c r="E392" s="303"/>
      <c r="F392" s="303"/>
      <c r="G392" s="303"/>
      <c r="H392" s="303"/>
      <c r="I392" s="303"/>
      <c r="J392" s="303"/>
      <c r="K392" s="303"/>
      <c r="L392" s="306"/>
      <c r="M392" s="303"/>
      <c r="N392" s="303"/>
      <c r="O392" s="303"/>
      <c r="P392" s="303"/>
      <c r="Q392" s="303"/>
      <c r="R392" s="303"/>
      <c r="S392" s="303"/>
      <c r="T392" s="303"/>
      <c r="U392" s="303"/>
      <c r="V392" s="303"/>
      <c r="W392" s="303"/>
      <c r="X392" s="303"/>
      <c r="Y392" s="303"/>
    </row>
    <row r="393" spans="1:25" ht="40.5" customHeight="1" x14ac:dyDescent="0.25">
      <c r="A393" s="218"/>
      <c r="B393" s="248"/>
      <c r="C393" s="306"/>
      <c r="D393" s="306"/>
      <c r="E393" s="303"/>
      <c r="F393" s="303"/>
      <c r="G393" s="303"/>
      <c r="H393" s="303"/>
      <c r="I393" s="303"/>
      <c r="J393" s="303"/>
      <c r="K393" s="303"/>
      <c r="L393" s="306"/>
      <c r="M393" s="303"/>
      <c r="N393" s="303"/>
      <c r="O393" s="303"/>
      <c r="P393" s="303"/>
      <c r="Q393" s="303"/>
      <c r="R393" s="303"/>
      <c r="S393" s="303"/>
      <c r="T393" s="303"/>
      <c r="U393" s="303"/>
      <c r="V393" s="303"/>
      <c r="W393" s="303"/>
      <c r="X393" s="303"/>
      <c r="Y393" s="303"/>
    </row>
    <row r="394" spans="1:25" ht="40.5" customHeight="1" x14ac:dyDescent="0.25">
      <c r="A394" s="218"/>
      <c r="B394" s="248"/>
      <c r="C394" s="306"/>
      <c r="D394" s="306"/>
      <c r="E394" s="303"/>
      <c r="F394" s="303"/>
      <c r="G394" s="303"/>
      <c r="H394" s="303"/>
      <c r="I394" s="303"/>
      <c r="J394" s="303"/>
      <c r="K394" s="303"/>
      <c r="L394" s="306"/>
      <c r="M394" s="303"/>
      <c r="N394" s="303"/>
      <c r="O394" s="303"/>
      <c r="P394" s="303"/>
      <c r="Q394" s="303"/>
      <c r="R394" s="303"/>
      <c r="S394" s="303"/>
      <c r="T394" s="303"/>
      <c r="U394" s="303"/>
      <c r="V394" s="303"/>
      <c r="W394" s="303"/>
      <c r="X394" s="303"/>
      <c r="Y394" s="303"/>
    </row>
    <row r="395" spans="1:25" ht="40.5" customHeight="1" x14ac:dyDescent="0.25">
      <c r="A395" s="218"/>
      <c r="B395" s="248"/>
      <c r="C395" s="306"/>
      <c r="D395" s="306"/>
      <c r="E395" s="303"/>
      <c r="F395" s="303"/>
      <c r="G395" s="303"/>
      <c r="H395" s="303"/>
      <c r="I395" s="303"/>
      <c r="J395" s="303"/>
      <c r="K395" s="303"/>
      <c r="L395" s="306"/>
      <c r="M395" s="303"/>
      <c r="N395" s="303"/>
      <c r="O395" s="303"/>
      <c r="P395" s="303"/>
      <c r="Q395" s="303"/>
      <c r="R395" s="303"/>
      <c r="S395" s="303"/>
      <c r="T395" s="303"/>
      <c r="U395" s="303"/>
      <c r="V395" s="303"/>
      <c r="W395" s="303"/>
      <c r="X395" s="303"/>
      <c r="Y395" s="303"/>
    </row>
    <row r="396" spans="1:25" ht="40.5" customHeight="1" x14ac:dyDescent="0.25">
      <c r="A396" s="218"/>
      <c r="B396" s="248"/>
      <c r="C396" s="306"/>
      <c r="D396" s="306"/>
      <c r="E396" s="303"/>
      <c r="F396" s="303"/>
      <c r="G396" s="303"/>
      <c r="H396" s="303"/>
      <c r="I396" s="303"/>
      <c r="J396" s="303"/>
      <c r="K396" s="303"/>
      <c r="L396" s="306"/>
      <c r="M396" s="303"/>
      <c r="N396" s="303"/>
      <c r="O396" s="303"/>
      <c r="P396" s="303"/>
      <c r="Q396" s="303"/>
      <c r="R396" s="303"/>
      <c r="S396" s="303"/>
      <c r="T396" s="303"/>
      <c r="U396" s="303"/>
      <c r="V396" s="303"/>
      <c r="W396" s="303"/>
      <c r="X396" s="303"/>
      <c r="Y396" s="303"/>
    </row>
    <row r="397" spans="1:25" ht="40.5" customHeight="1" x14ac:dyDescent="0.25">
      <c r="A397" s="218"/>
      <c r="B397" s="248"/>
      <c r="C397" s="306"/>
      <c r="D397" s="306"/>
      <c r="E397" s="303"/>
      <c r="F397" s="303"/>
      <c r="G397" s="303"/>
      <c r="H397" s="303"/>
      <c r="I397" s="303"/>
      <c r="J397" s="303"/>
      <c r="K397" s="303"/>
      <c r="L397" s="306"/>
      <c r="M397" s="303"/>
      <c r="N397" s="303"/>
      <c r="O397" s="303"/>
      <c r="P397" s="303"/>
      <c r="Q397" s="303"/>
      <c r="R397" s="303"/>
      <c r="S397" s="303"/>
      <c r="T397" s="303"/>
      <c r="U397" s="303"/>
      <c r="V397" s="303"/>
      <c r="W397" s="303"/>
      <c r="X397" s="303"/>
      <c r="Y397" s="303"/>
    </row>
    <row r="398" spans="1:25" ht="40.5" customHeight="1" x14ac:dyDescent="0.25">
      <c r="A398" s="218"/>
      <c r="B398" s="248"/>
      <c r="C398" s="306"/>
      <c r="D398" s="306"/>
      <c r="E398" s="303"/>
      <c r="F398" s="303"/>
      <c r="G398" s="303"/>
      <c r="H398" s="303"/>
      <c r="I398" s="303"/>
      <c r="J398" s="303"/>
      <c r="K398" s="303"/>
      <c r="L398" s="306"/>
      <c r="M398" s="303"/>
      <c r="N398" s="303"/>
      <c r="O398" s="303"/>
      <c r="P398" s="303"/>
      <c r="Q398" s="303"/>
      <c r="R398" s="303"/>
      <c r="S398" s="303"/>
      <c r="T398" s="303"/>
      <c r="U398" s="303"/>
      <c r="V398" s="303"/>
      <c r="W398" s="303"/>
      <c r="X398" s="303"/>
      <c r="Y398" s="303"/>
    </row>
    <row r="399" spans="1:25" ht="40.5" customHeight="1" x14ac:dyDescent="0.25">
      <c r="A399" s="218"/>
      <c r="B399" s="248"/>
      <c r="C399" s="306"/>
      <c r="D399" s="306"/>
      <c r="E399" s="303"/>
      <c r="F399" s="303"/>
      <c r="G399" s="303"/>
      <c r="H399" s="303"/>
      <c r="I399" s="303"/>
      <c r="J399" s="303"/>
      <c r="K399" s="303"/>
      <c r="L399" s="306"/>
      <c r="M399" s="303"/>
      <c r="N399" s="303"/>
      <c r="O399" s="303"/>
      <c r="P399" s="303"/>
      <c r="Q399" s="303"/>
      <c r="R399" s="303"/>
      <c r="S399" s="303"/>
      <c r="T399" s="303"/>
      <c r="U399" s="303"/>
      <c r="V399" s="303"/>
      <c r="W399" s="303"/>
      <c r="X399" s="303"/>
      <c r="Y399" s="303"/>
    </row>
    <row r="400" spans="1:25" ht="40.5" customHeight="1" x14ac:dyDescent="0.25">
      <c r="A400" s="218"/>
      <c r="B400" s="248"/>
      <c r="C400" s="306"/>
      <c r="D400" s="306"/>
      <c r="E400" s="303"/>
      <c r="F400" s="303"/>
      <c r="G400" s="303"/>
      <c r="H400" s="303"/>
      <c r="I400" s="303"/>
      <c r="J400" s="303"/>
      <c r="K400" s="303"/>
      <c r="L400" s="306"/>
      <c r="M400" s="303"/>
      <c r="N400" s="303"/>
      <c r="O400" s="303"/>
      <c r="P400" s="303"/>
      <c r="Q400" s="303"/>
      <c r="R400" s="303"/>
      <c r="S400" s="303"/>
      <c r="T400" s="303"/>
      <c r="U400" s="303"/>
      <c r="V400" s="303"/>
      <c r="W400" s="303"/>
      <c r="X400" s="303"/>
      <c r="Y400" s="303"/>
    </row>
    <row r="401" spans="1:25" ht="40.5" customHeight="1" x14ac:dyDescent="0.25">
      <c r="A401" s="218"/>
      <c r="B401" s="248"/>
      <c r="C401" s="306"/>
      <c r="D401" s="306"/>
      <c r="E401" s="303"/>
      <c r="F401" s="303"/>
      <c r="G401" s="303"/>
      <c r="H401" s="303"/>
      <c r="I401" s="303"/>
      <c r="J401" s="303"/>
      <c r="K401" s="303"/>
      <c r="L401" s="306"/>
      <c r="M401" s="303"/>
      <c r="N401" s="303"/>
      <c r="O401" s="303"/>
      <c r="P401" s="303"/>
      <c r="Q401" s="303"/>
      <c r="R401" s="303"/>
      <c r="S401" s="303"/>
      <c r="T401" s="303"/>
      <c r="U401" s="303"/>
      <c r="V401" s="303"/>
      <c r="W401" s="303"/>
      <c r="X401" s="303"/>
      <c r="Y401" s="303"/>
    </row>
    <row r="402" spans="1:25" ht="40.5" customHeight="1" x14ac:dyDescent="0.25">
      <c r="A402" s="218"/>
      <c r="B402" s="248"/>
      <c r="C402" s="306"/>
      <c r="D402" s="306"/>
      <c r="E402" s="303"/>
      <c r="F402" s="303"/>
      <c r="G402" s="303"/>
      <c r="H402" s="303"/>
      <c r="I402" s="303"/>
      <c r="J402" s="303"/>
      <c r="K402" s="303"/>
      <c r="L402" s="306"/>
      <c r="M402" s="303"/>
      <c r="N402" s="303"/>
      <c r="O402" s="303"/>
      <c r="P402" s="303"/>
      <c r="Q402" s="303"/>
      <c r="R402" s="303"/>
      <c r="S402" s="303"/>
      <c r="T402" s="303"/>
      <c r="U402" s="303"/>
      <c r="V402" s="303"/>
      <c r="W402" s="303"/>
      <c r="X402" s="303"/>
      <c r="Y402" s="303"/>
    </row>
    <row r="403" spans="1:25" ht="40.5" customHeight="1" x14ac:dyDescent="0.25">
      <c r="A403" s="218"/>
      <c r="B403" s="248"/>
      <c r="C403" s="306"/>
      <c r="D403" s="306"/>
      <c r="E403" s="303"/>
      <c r="F403" s="303"/>
      <c r="G403" s="303"/>
      <c r="H403" s="303"/>
      <c r="I403" s="303"/>
      <c r="J403" s="303"/>
      <c r="K403" s="303"/>
      <c r="L403" s="306"/>
      <c r="M403" s="303"/>
      <c r="N403" s="303"/>
      <c r="O403" s="303"/>
      <c r="P403" s="303"/>
      <c r="Q403" s="303"/>
      <c r="R403" s="303"/>
      <c r="S403" s="303"/>
      <c r="T403" s="303"/>
      <c r="U403" s="303"/>
      <c r="V403" s="303"/>
      <c r="W403" s="303"/>
      <c r="X403" s="303"/>
      <c r="Y403" s="303"/>
    </row>
    <row r="404" spans="1:25" ht="40.5" customHeight="1" x14ac:dyDescent="0.25">
      <c r="A404" s="218"/>
      <c r="B404" s="248"/>
      <c r="C404" s="306"/>
      <c r="D404" s="306"/>
      <c r="E404" s="303"/>
      <c r="F404" s="303"/>
      <c r="G404" s="303"/>
      <c r="H404" s="303"/>
      <c r="I404" s="303"/>
      <c r="J404" s="303"/>
      <c r="K404" s="303"/>
      <c r="L404" s="306"/>
      <c r="M404" s="303"/>
      <c r="N404" s="303"/>
      <c r="O404" s="303"/>
      <c r="P404" s="303"/>
      <c r="Q404" s="303"/>
      <c r="R404" s="303"/>
      <c r="S404" s="303"/>
      <c r="T404" s="303"/>
      <c r="U404" s="303"/>
      <c r="V404" s="303"/>
      <c r="W404" s="303"/>
      <c r="X404" s="303"/>
      <c r="Y404" s="303"/>
    </row>
    <row r="405" spans="1:25" ht="40.5" customHeight="1" x14ac:dyDescent="0.25">
      <c r="A405" s="218"/>
      <c r="B405" s="248"/>
      <c r="C405" s="306"/>
      <c r="D405" s="306"/>
      <c r="E405" s="303"/>
      <c r="F405" s="303"/>
      <c r="G405" s="303"/>
      <c r="H405" s="303"/>
      <c r="I405" s="303"/>
      <c r="J405" s="303"/>
      <c r="K405" s="303"/>
      <c r="L405" s="306"/>
      <c r="M405" s="303"/>
      <c r="N405" s="303"/>
      <c r="O405" s="303"/>
      <c r="P405" s="303"/>
      <c r="Q405" s="303"/>
      <c r="R405" s="303"/>
      <c r="S405" s="303"/>
      <c r="T405" s="303"/>
      <c r="U405" s="303"/>
      <c r="V405" s="303"/>
      <c r="W405" s="303"/>
      <c r="X405" s="303"/>
      <c r="Y405" s="303"/>
    </row>
    <row r="406" spans="1:25" ht="40.5" customHeight="1" x14ac:dyDescent="0.25">
      <c r="A406" s="218"/>
      <c r="B406" s="248"/>
      <c r="C406" s="306"/>
      <c r="D406" s="306"/>
      <c r="E406" s="303"/>
      <c r="F406" s="303"/>
      <c r="G406" s="303"/>
      <c r="H406" s="303"/>
      <c r="I406" s="303"/>
      <c r="J406" s="303"/>
      <c r="K406" s="303"/>
      <c r="L406" s="306"/>
      <c r="M406" s="303"/>
      <c r="N406" s="303"/>
      <c r="O406" s="303"/>
      <c r="P406" s="303"/>
      <c r="Q406" s="303"/>
      <c r="R406" s="303"/>
      <c r="S406" s="303"/>
      <c r="T406" s="303"/>
      <c r="U406" s="303"/>
      <c r="V406" s="303"/>
      <c r="W406" s="303"/>
      <c r="X406" s="303"/>
      <c r="Y406" s="303"/>
    </row>
    <row r="407" spans="1:25" ht="40.5" customHeight="1" x14ac:dyDescent="0.25">
      <c r="A407" s="218"/>
      <c r="B407" s="248"/>
      <c r="C407" s="306"/>
      <c r="D407" s="306"/>
      <c r="E407" s="303"/>
      <c r="F407" s="303"/>
      <c r="G407" s="303"/>
      <c r="H407" s="303"/>
      <c r="I407" s="303"/>
      <c r="J407" s="303"/>
      <c r="K407" s="303"/>
      <c r="L407" s="306"/>
      <c r="M407" s="303"/>
      <c r="N407" s="303"/>
      <c r="O407" s="303"/>
      <c r="P407" s="303"/>
      <c r="Q407" s="303"/>
      <c r="R407" s="303"/>
      <c r="S407" s="303"/>
      <c r="T407" s="303"/>
      <c r="U407" s="303"/>
      <c r="V407" s="303"/>
      <c r="W407" s="303"/>
      <c r="X407" s="303"/>
      <c r="Y407" s="303"/>
    </row>
    <row r="408" spans="1:25" ht="40.5" customHeight="1" x14ac:dyDescent="0.25">
      <c r="A408" s="218"/>
      <c r="B408" s="248"/>
      <c r="C408" s="306"/>
      <c r="D408" s="306"/>
      <c r="E408" s="303"/>
      <c r="F408" s="303"/>
      <c r="G408" s="303"/>
      <c r="H408" s="303"/>
      <c r="I408" s="303"/>
      <c r="J408" s="303"/>
      <c r="K408" s="303"/>
      <c r="L408" s="306"/>
      <c r="M408" s="303"/>
      <c r="N408" s="303"/>
      <c r="O408" s="303"/>
      <c r="P408" s="303"/>
      <c r="Q408" s="303"/>
      <c r="R408" s="303"/>
      <c r="S408" s="303"/>
      <c r="T408" s="303"/>
      <c r="U408" s="303"/>
      <c r="V408" s="303"/>
      <c r="W408" s="303"/>
      <c r="X408" s="303"/>
      <c r="Y408" s="303"/>
    </row>
    <row r="409" spans="1:25" ht="40.5" customHeight="1" x14ac:dyDescent="0.25">
      <c r="A409" s="218"/>
      <c r="B409" s="248"/>
      <c r="C409" s="306"/>
      <c r="D409" s="306"/>
      <c r="E409" s="303"/>
      <c r="F409" s="303"/>
      <c r="G409" s="303"/>
      <c r="H409" s="303"/>
      <c r="I409" s="303"/>
      <c r="J409" s="303"/>
      <c r="K409" s="303"/>
      <c r="L409" s="306"/>
      <c r="M409" s="303"/>
      <c r="N409" s="303"/>
      <c r="O409" s="303"/>
      <c r="P409" s="303"/>
      <c r="Q409" s="303"/>
      <c r="R409" s="303"/>
      <c r="S409" s="303"/>
      <c r="T409" s="303"/>
      <c r="U409" s="303"/>
      <c r="V409" s="303"/>
      <c r="W409" s="303"/>
      <c r="X409" s="303"/>
      <c r="Y409" s="303"/>
    </row>
    <row r="410" spans="1:25" ht="40.5" customHeight="1" x14ac:dyDescent="0.25">
      <c r="A410" s="218"/>
      <c r="B410" s="248"/>
      <c r="C410" s="306"/>
      <c r="D410" s="306"/>
      <c r="E410" s="303"/>
      <c r="F410" s="303"/>
      <c r="G410" s="303"/>
      <c r="H410" s="303"/>
      <c r="I410" s="303"/>
      <c r="J410" s="303"/>
      <c r="K410" s="303"/>
      <c r="L410" s="306"/>
      <c r="M410" s="303"/>
      <c r="N410" s="303"/>
      <c r="O410" s="303"/>
      <c r="P410" s="303"/>
      <c r="Q410" s="303"/>
      <c r="R410" s="303"/>
      <c r="S410" s="303"/>
      <c r="T410" s="303"/>
      <c r="U410" s="303"/>
      <c r="V410" s="303"/>
      <c r="W410" s="303"/>
      <c r="X410" s="303"/>
      <c r="Y410" s="303"/>
    </row>
    <row r="411" spans="1:25" ht="40.5" customHeight="1" x14ac:dyDescent="0.25">
      <c r="A411" s="218"/>
      <c r="B411" s="248"/>
      <c r="C411" s="306"/>
      <c r="D411" s="306"/>
      <c r="E411" s="303"/>
      <c r="F411" s="303"/>
      <c r="G411" s="303"/>
      <c r="H411" s="303"/>
      <c r="I411" s="303"/>
      <c r="J411" s="303"/>
      <c r="K411" s="303"/>
      <c r="L411" s="306"/>
      <c r="M411" s="303"/>
      <c r="N411" s="303"/>
      <c r="O411" s="303"/>
      <c r="P411" s="303"/>
      <c r="Q411" s="303"/>
      <c r="R411" s="303"/>
      <c r="S411" s="303"/>
      <c r="T411" s="303"/>
      <c r="U411" s="303"/>
      <c r="V411" s="303"/>
      <c r="W411" s="303"/>
      <c r="X411" s="303"/>
      <c r="Y411" s="303"/>
    </row>
    <row r="412" spans="1:25" ht="40.5" customHeight="1" x14ac:dyDescent="0.25">
      <c r="A412" s="218"/>
      <c r="B412" s="248"/>
      <c r="C412" s="306"/>
      <c r="D412" s="306"/>
      <c r="E412" s="303"/>
      <c r="F412" s="303"/>
      <c r="G412" s="303"/>
      <c r="H412" s="303"/>
      <c r="I412" s="303"/>
      <c r="J412" s="303"/>
      <c r="K412" s="303"/>
      <c r="L412" s="306"/>
      <c r="M412" s="303"/>
      <c r="N412" s="303"/>
      <c r="O412" s="303"/>
      <c r="P412" s="303"/>
      <c r="Q412" s="303"/>
      <c r="R412" s="303"/>
      <c r="S412" s="303"/>
      <c r="T412" s="303"/>
      <c r="U412" s="303"/>
      <c r="V412" s="303"/>
      <c r="W412" s="303"/>
      <c r="X412" s="303"/>
      <c r="Y412" s="303"/>
    </row>
    <row r="413" spans="1:25" ht="40.5" customHeight="1" x14ac:dyDescent="0.25">
      <c r="A413" s="218"/>
      <c r="B413" s="248"/>
      <c r="C413" s="306"/>
      <c r="D413" s="306"/>
      <c r="E413" s="303"/>
      <c r="F413" s="303"/>
      <c r="G413" s="303"/>
      <c r="H413" s="303"/>
      <c r="I413" s="303"/>
      <c r="J413" s="303"/>
      <c r="K413" s="303"/>
      <c r="L413" s="306"/>
      <c r="M413" s="303"/>
      <c r="N413" s="303"/>
      <c r="O413" s="303"/>
      <c r="P413" s="303"/>
      <c r="Q413" s="303"/>
      <c r="R413" s="303"/>
      <c r="S413" s="303"/>
      <c r="T413" s="303"/>
      <c r="U413" s="303"/>
      <c r="V413" s="303"/>
      <c r="W413" s="303"/>
      <c r="X413" s="303"/>
      <c r="Y413" s="303"/>
    </row>
    <row r="414" spans="1:25" ht="40.5" customHeight="1" x14ac:dyDescent="0.25">
      <c r="A414" s="218"/>
      <c r="B414" s="248"/>
      <c r="C414" s="306"/>
      <c r="D414" s="306"/>
      <c r="E414" s="303"/>
      <c r="F414" s="303"/>
      <c r="G414" s="303"/>
      <c r="H414" s="303"/>
      <c r="I414" s="303"/>
      <c r="J414" s="303"/>
      <c r="K414" s="303"/>
      <c r="L414" s="306"/>
      <c r="M414" s="303"/>
      <c r="N414" s="303"/>
      <c r="O414" s="303"/>
      <c r="P414" s="303"/>
      <c r="Q414" s="303"/>
      <c r="R414" s="303"/>
      <c r="S414" s="303"/>
      <c r="T414" s="303"/>
      <c r="U414" s="303"/>
      <c r="V414" s="303"/>
      <c r="W414" s="303"/>
      <c r="X414" s="303"/>
      <c r="Y414" s="303"/>
    </row>
    <row r="415" spans="1:25" ht="40.5" customHeight="1" x14ac:dyDescent="0.25">
      <c r="A415" s="218"/>
      <c r="B415" s="248"/>
      <c r="C415" s="306"/>
      <c r="D415" s="306"/>
      <c r="E415" s="303"/>
      <c r="F415" s="303"/>
      <c r="G415" s="303"/>
      <c r="H415" s="303"/>
      <c r="I415" s="303"/>
      <c r="J415" s="303"/>
      <c r="K415" s="303"/>
      <c r="L415" s="306"/>
      <c r="M415" s="303"/>
      <c r="N415" s="303"/>
      <c r="O415" s="303"/>
      <c r="P415" s="303"/>
      <c r="Q415" s="303"/>
      <c r="R415" s="303"/>
      <c r="S415" s="303"/>
      <c r="T415" s="303"/>
      <c r="U415" s="303"/>
      <c r="V415" s="303"/>
      <c r="W415" s="303"/>
      <c r="X415" s="303"/>
      <c r="Y415" s="303"/>
    </row>
    <row r="416" spans="1:25" ht="40.5" customHeight="1" x14ac:dyDescent="0.25">
      <c r="A416" s="218"/>
      <c r="B416" s="248"/>
      <c r="C416" s="306"/>
      <c r="D416" s="306"/>
      <c r="E416" s="303"/>
      <c r="F416" s="303"/>
      <c r="G416" s="303"/>
      <c r="H416" s="303"/>
      <c r="I416" s="303"/>
      <c r="J416" s="303"/>
      <c r="K416" s="303"/>
      <c r="L416" s="306"/>
      <c r="M416" s="303"/>
      <c r="N416" s="303"/>
      <c r="O416" s="303"/>
      <c r="P416" s="303"/>
      <c r="Q416" s="303"/>
      <c r="R416" s="303"/>
      <c r="S416" s="303"/>
      <c r="T416" s="303"/>
      <c r="U416" s="303"/>
      <c r="V416" s="303"/>
      <c r="W416" s="303"/>
      <c r="X416" s="303"/>
      <c r="Y416" s="303"/>
    </row>
    <row r="417" spans="1:25" ht="40.5" customHeight="1" x14ac:dyDescent="0.25">
      <c r="A417" s="218"/>
      <c r="B417" s="248"/>
      <c r="C417" s="306"/>
      <c r="D417" s="306"/>
      <c r="E417" s="303"/>
      <c r="F417" s="303"/>
      <c r="G417" s="303"/>
      <c r="H417" s="303"/>
      <c r="I417" s="303"/>
      <c r="J417" s="303"/>
      <c r="K417" s="303"/>
      <c r="L417" s="306"/>
      <c r="M417" s="303"/>
      <c r="N417" s="303"/>
      <c r="O417" s="303"/>
      <c r="P417" s="303"/>
      <c r="Q417" s="303"/>
      <c r="R417" s="303"/>
      <c r="S417" s="303"/>
      <c r="T417" s="303"/>
      <c r="U417" s="303"/>
      <c r="V417" s="303"/>
      <c r="W417" s="303"/>
      <c r="X417" s="303"/>
      <c r="Y417" s="303"/>
    </row>
    <row r="418" spans="1:25" ht="40.5" customHeight="1" x14ac:dyDescent="0.25">
      <c r="A418" s="218"/>
      <c r="B418" s="248"/>
      <c r="C418" s="306"/>
      <c r="D418" s="306"/>
      <c r="E418" s="303"/>
      <c r="F418" s="303"/>
      <c r="G418" s="303"/>
      <c r="H418" s="303"/>
      <c r="I418" s="303"/>
      <c r="J418" s="303"/>
      <c r="K418" s="303"/>
      <c r="L418" s="306"/>
      <c r="M418" s="303"/>
      <c r="N418" s="303"/>
      <c r="O418" s="303"/>
      <c r="P418" s="303"/>
      <c r="Q418" s="303"/>
      <c r="R418" s="303"/>
      <c r="S418" s="303"/>
      <c r="T418" s="303"/>
      <c r="U418" s="303"/>
      <c r="V418" s="303"/>
      <c r="W418" s="303"/>
      <c r="X418" s="303"/>
      <c r="Y418" s="303"/>
    </row>
    <row r="419" spans="1:25" ht="40.5" customHeight="1" x14ac:dyDescent="0.25">
      <c r="A419" s="218"/>
      <c r="B419" s="248"/>
      <c r="C419" s="306"/>
      <c r="D419" s="306"/>
      <c r="E419" s="303"/>
      <c r="F419" s="303"/>
      <c r="G419" s="303"/>
      <c r="H419" s="303"/>
      <c r="I419" s="303"/>
      <c r="J419" s="303"/>
      <c r="K419" s="303"/>
      <c r="L419" s="306"/>
      <c r="M419" s="303"/>
      <c r="N419" s="303"/>
      <c r="O419" s="303"/>
      <c r="P419" s="303"/>
      <c r="Q419" s="303"/>
      <c r="R419" s="303"/>
      <c r="S419" s="303"/>
      <c r="T419" s="303"/>
      <c r="U419" s="303"/>
      <c r="V419" s="303"/>
      <c r="W419" s="303"/>
      <c r="X419" s="303"/>
      <c r="Y419" s="303"/>
    </row>
    <row r="420" spans="1:25" ht="40.5" customHeight="1" x14ac:dyDescent="0.25">
      <c r="A420" s="218"/>
      <c r="B420" s="248"/>
      <c r="C420" s="306"/>
      <c r="D420" s="306"/>
      <c r="E420" s="303"/>
      <c r="F420" s="303"/>
      <c r="G420" s="303"/>
      <c r="H420" s="303"/>
      <c r="I420" s="303"/>
      <c r="J420" s="303"/>
      <c r="K420" s="303"/>
      <c r="L420" s="306"/>
      <c r="M420" s="303"/>
      <c r="N420" s="303"/>
      <c r="O420" s="303"/>
      <c r="P420" s="303"/>
      <c r="Q420" s="303"/>
      <c r="R420" s="303"/>
      <c r="S420" s="303"/>
      <c r="T420" s="303"/>
      <c r="U420" s="303"/>
      <c r="V420" s="303"/>
      <c r="W420" s="303"/>
      <c r="X420" s="303"/>
      <c r="Y420" s="303"/>
    </row>
    <row r="421" spans="1:25" ht="40.5" customHeight="1" x14ac:dyDescent="0.25">
      <c r="A421" s="218"/>
      <c r="B421" s="248"/>
      <c r="C421" s="306"/>
      <c r="D421" s="306"/>
      <c r="E421" s="303"/>
      <c r="F421" s="303"/>
      <c r="G421" s="303"/>
      <c r="H421" s="303"/>
      <c r="I421" s="303"/>
      <c r="J421" s="303"/>
      <c r="K421" s="303"/>
      <c r="L421" s="306"/>
      <c r="M421" s="303"/>
      <c r="N421" s="303"/>
      <c r="O421" s="303"/>
      <c r="P421" s="303"/>
      <c r="Q421" s="303"/>
      <c r="R421" s="303"/>
      <c r="S421" s="303"/>
      <c r="T421" s="303"/>
      <c r="U421" s="303"/>
      <c r="V421" s="303"/>
      <c r="W421" s="303"/>
      <c r="X421" s="303"/>
      <c r="Y421" s="303"/>
    </row>
    <row r="422" spans="1:25" ht="40.5" customHeight="1" x14ac:dyDescent="0.25">
      <c r="A422" s="218"/>
      <c r="B422" s="248"/>
      <c r="C422" s="306"/>
      <c r="D422" s="306"/>
      <c r="E422" s="303"/>
      <c r="F422" s="303"/>
      <c r="G422" s="303"/>
      <c r="H422" s="303"/>
      <c r="I422" s="303"/>
      <c r="J422" s="303"/>
      <c r="K422" s="303"/>
      <c r="L422" s="306"/>
      <c r="M422" s="303"/>
      <c r="N422" s="303"/>
      <c r="O422" s="303"/>
      <c r="P422" s="303"/>
      <c r="Q422" s="303"/>
      <c r="R422" s="303"/>
      <c r="S422" s="303"/>
      <c r="T422" s="303"/>
      <c r="U422" s="303"/>
      <c r="V422" s="303"/>
      <c r="W422" s="303"/>
      <c r="X422" s="303"/>
      <c r="Y422" s="303"/>
    </row>
    <row r="423" spans="1:25" ht="40.5" customHeight="1" x14ac:dyDescent="0.25">
      <c r="A423" s="218"/>
      <c r="B423" s="248"/>
      <c r="C423" s="306"/>
      <c r="D423" s="306"/>
      <c r="E423" s="303"/>
      <c r="F423" s="303"/>
      <c r="G423" s="303"/>
      <c r="H423" s="303"/>
      <c r="I423" s="303"/>
      <c r="J423" s="303"/>
      <c r="K423" s="303"/>
      <c r="L423" s="306"/>
      <c r="M423" s="303"/>
      <c r="N423" s="303"/>
      <c r="O423" s="303"/>
      <c r="P423" s="303"/>
      <c r="Q423" s="303"/>
      <c r="R423" s="303"/>
      <c r="S423" s="303"/>
      <c r="T423" s="303"/>
      <c r="U423" s="303"/>
      <c r="V423" s="303"/>
      <c r="W423" s="303"/>
      <c r="X423" s="303"/>
      <c r="Y423" s="303"/>
    </row>
    <row r="424" spans="1:25" ht="40.5" customHeight="1" x14ac:dyDescent="0.25">
      <c r="A424" s="218"/>
      <c r="B424" s="248"/>
      <c r="C424" s="306"/>
      <c r="D424" s="306"/>
      <c r="E424" s="303"/>
      <c r="F424" s="303"/>
      <c r="G424" s="303"/>
      <c r="H424" s="303"/>
      <c r="I424" s="303"/>
      <c r="J424" s="303"/>
      <c r="K424" s="303"/>
      <c r="L424" s="306"/>
      <c r="M424" s="303"/>
      <c r="N424" s="303"/>
      <c r="O424" s="303"/>
      <c r="P424" s="303"/>
      <c r="Q424" s="303"/>
      <c r="R424" s="303"/>
      <c r="S424" s="303"/>
      <c r="T424" s="303"/>
      <c r="U424" s="303"/>
      <c r="V424" s="303"/>
      <c r="W424" s="303"/>
      <c r="X424" s="303"/>
      <c r="Y424" s="303"/>
    </row>
    <row r="425" spans="1:25" ht="40.5" customHeight="1" x14ac:dyDescent="0.25">
      <c r="A425" s="218"/>
      <c r="B425" s="248"/>
      <c r="C425" s="306"/>
      <c r="D425" s="306"/>
      <c r="E425" s="303"/>
      <c r="F425" s="303"/>
      <c r="G425" s="303"/>
      <c r="H425" s="303"/>
      <c r="I425" s="303"/>
      <c r="J425" s="303"/>
      <c r="K425" s="303"/>
      <c r="L425" s="306"/>
      <c r="M425" s="303"/>
      <c r="N425" s="303"/>
      <c r="O425" s="303"/>
      <c r="P425" s="303"/>
      <c r="Q425" s="303"/>
      <c r="R425" s="303"/>
      <c r="S425" s="303"/>
      <c r="T425" s="303"/>
      <c r="U425" s="303"/>
      <c r="V425" s="303"/>
      <c r="W425" s="303"/>
      <c r="X425" s="303"/>
      <c r="Y425" s="303"/>
    </row>
    <row r="426" spans="1:25" ht="40.5" customHeight="1" x14ac:dyDescent="0.25">
      <c r="A426" s="218"/>
      <c r="B426" s="248"/>
      <c r="C426" s="306"/>
      <c r="D426" s="306"/>
      <c r="E426" s="303"/>
      <c r="F426" s="303"/>
      <c r="G426" s="303"/>
      <c r="H426" s="303"/>
      <c r="I426" s="303"/>
      <c r="J426" s="303"/>
      <c r="K426" s="303"/>
      <c r="L426" s="306"/>
      <c r="M426" s="303"/>
      <c r="N426" s="303"/>
      <c r="O426" s="303"/>
      <c r="P426" s="303"/>
      <c r="Q426" s="303"/>
      <c r="R426" s="303"/>
      <c r="S426" s="303"/>
      <c r="T426" s="303"/>
      <c r="U426" s="303"/>
      <c r="V426" s="303"/>
      <c r="W426" s="303"/>
      <c r="X426" s="303"/>
      <c r="Y426" s="303"/>
    </row>
    <row r="427" spans="1:25" ht="40.5" customHeight="1" x14ac:dyDescent="0.25">
      <c r="A427" s="218"/>
      <c r="B427" s="248"/>
      <c r="C427" s="306"/>
      <c r="D427" s="306"/>
      <c r="E427" s="303"/>
      <c r="F427" s="303"/>
      <c r="G427" s="303"/>
      <c r="H427" s="303"/>
      <c r="I427" s="303"/>
      <c r="J427" s="303"/>
      <c r="K427" s="303"/>
      <c r="L427" s="306"/>
      <c r="M427" s="303"/>
      <c r="N427" s="303"/>
      <c r="O427" s="303"/>
      <c r="P427" s="303"/>
      <c r="Q427" s="303"/>
      <c r="R427" s="303"/>
      <c r="S427" s="303"/>
      <c r="T427" s="303"/>
      <c r="U427" s="303"/>
      <c r="V427" s="303"/>
      <c r="W427" s="303"/>
      <c r="X427" s="303"/>
      <c r="Y427" s="303"/>
    </row>
    <row r="428" spans="1:25" ht="40.5" customHeight="1" x14ac:dyDescent="0.25">
      <c r="A428" s="218"/>
      <c r="B428" s="248"/>
      <c r="C428" s="306"/>
      <c r="D428" s="306"/>
      <c r="E428" s="303"/>
      <c r="F428" s="303"/>
      <c r="G428" s="303"/>
      <c r="H428" s="303"/>
      <c r="I428" s="303"/>
      <c r="J428" s="303"/>
      <c r="K428" s="303"/>
      <c r="L428" s="306"/>
      <c r="M428" s="303"/>
      <c r="N428" s="303"/>
      <c r="O428" s="303"/>
      <c r="P428" s="303"/>
      <c r="Q428" s="303"/>
      <c r="R428" s="303"/>
      <c r="S428" s="303"/>
      <c r="T428" s="303"/>
      <c r="U428" s="303"/>
      <c r="V428" s="303"/>
      <c r="W428" s="303"/>
      <c r="X428" s="303"/>
      <c r="Y428" s="303"/>
    </row>
    <row r="429" spans="1:25" ht="40.5" customHeight="1" x14ac:dyDescent="0.25">
      <c r="A429" s="218"/>
      <c r="B429" s="248"/>
      <c r="C429" s="306"/>
      <c r="D429" s="306"/>
      <c r="E429" s="303"/>
      <c r="F429" s="303"/>
      <c r="G429" s="303"/>
      <c r="H429" s="303"/>
      <c r="I429" s="303"/>
      <c r="J429" s="303"/>
      <c r="K429" s="303"/>
      <c r="L429" s="306"/>
      <c r="M429" s="303"/>
      <c r="N429" s="303"/>
      <c r="O429" s="303"/>
      <c r="P429" s="303"/>
      <c r="Q429" s="303"/>
      <c r="R429" s="303"/>
      <c r="S429" s="303"/>
      <c r="T429" s="303"/>
      <c r="U429" s="303"/>
      <c r="V429" s="303"/>
      <c r="W429" s="303"/>
      <c r="X429" s="303"/>
      <c r="Y429" s="303"/>
    </row>
    <row r="430" spans="1:25" ht="40.5" customHeight="1" x14ac:dyDescent="0.25">
      <c r="A430" s="218"/>
      <c r="B430" s="248"/>
      <c r="C430" s="306"/>
      <c r="D430" s="306"/>
      <c r="E430" s="303"/>
      <c r="F430" s="303"/>
      <c r="G430" s="303"/>
      <c r="H430" s="303"/>
      <c r="I430" s="303"/>
      <c r="J430" s="303"/>
      <c r="K430" s="303"/>
      <c r="L430" s="306"/>
      <c r="M430" s="303"/>
      <c r="N430" s="303"/>
      <c r="O430" s="303"/>
      <c r="P430" s="303"/>
      <c r="Q430" s="303"/>
      <c r="R430" s="303"/>
      <c r="S430" s="303"/>
      <c r="T430" s="303"/>
      <c r="U430" s="303"/>
      <c r="V430" s="303"/>
      <c r="W430" s="303"/>
      <c r="X430" s="303"/>
      <c r="Y430" s="303"/>
    </row>
    <row r="431" spans="1:25" ht="40.5" customHeight="1" x14ac:dyDescent="0.25">
      <c r="A431" s="218"/>
      <c r="B431" s="248"/>
      <c r="C431" s="306"/>
      <c r="D431" s="306"/>
      <c r="E431" s="303"/>
      <c r="F431" s="303"/>
      <c r="G431" s="303"/>
      <c r="H431" s="303"/>
      <c r="I431" s="303"/>
      <c r="J431" s="303"/>
      <c r="K431" s="303"/>
      <c r="L431" s="306"/>
      <c r="M431" s="303"/>
      <c r="N431" s="303"/>
      <c r="O431" s="303"/>
      <c r="P431" s="303"/>
      <c r="Q431" s="303"/>
      <c r="R431" s="303"/>
      <c r="S431" s="303"/>
      <c r="T431" s="303"/>
      <c r="U431" s="303"/>
      <c r="V431" s="303"/>
      <c r="W431" s="303"/>
      <c r="X431" s="303"/>
      <c r="Y431" s="303"/>
    </row>
    <row r="432" spans="1:25" ht="40.5" customHeight="1" x14ac:dyDescent="0.25">
      <c r="A432" s="218"/>
      <c r="B432" s="248"/>
      <c r="C432" s="306"/>
      <c r="D432" s="306"/>
      <c r="E432" s="303"/>
      <c r="F432" s="303"/>
      <c r="G432" s="303"/>
      <c r="H432" s="303"/>
      <c r="I432" s="303"/>
      <c r="J432" s="303"/>
      <c r="K432" s="303"/>
      <c r="L432" s="306"/>
      <c r="M432" s="303"/>
      <c r="N432" s="303"/>
      <c r="O432" s="303"/>
      <c r="P432" s="303"/>
      <c r="Q432" s="303"/>
      <c r="R432" s="303"/>
      <c r="S432" s="303"/>
      <c r="T432" s="303"/>
      <c r="U432" s="303"/>
      <c r="V432" s="303"/>
      <c r="W432" s="303"/>
      <c r="X432" s="303"/>
      <c r="Y432" s="303"/>
    </row>
    <row r="433" spans="1:25" ht="40.5" customHeight="1" x14ac:dyDescent="0.25">
      <c r="A433" s="218"/>
      <c r="B433" s="248"/>
      <c r="C433" s="306"/>
      <c r="D433" s="306"/>
      <c r="E433" s="303"/>
      <c r="F433" s="303"/>
      <c r="G433" s="303"/>
      <c r="H433" s="303"/>
      <c r="I433" s="303"/>
      <c r="J433" s="303"/>
      <c r="K433" s="303"/>
      <c r="L433" s="306"/>
      <c r="M433" s="303"/>
      <c r="N433" s="303"/>
      <c r="O433" s="303"/>
      <c r="P433" s="303"/>
      <c r="Q433" s="303"/>
      <c r="R433" s="303"/>
      <c r="S433" s="303"/>
      <c r="T433" s="303"/>
      <c r="U433" s="303"/>
      <c r="V433" s="303"/>
      <c r="W433" s="303"/>
      <c r="X433" s="303"/>
      <c r="Y433" s="303"/>
    </row>
    <row r="434" spans="1:25" ht="40.5" customHeight="1" x14ac:dyDescent="0.25">
      <c r="A434" s="218"/>
      <c r="B434" s="248"/>
      <c r="C434" s="248"/>
      <c r="D434" s="248"/>
      <c r="E434" s="303"/>
      <c r="F434" s="304"/>
      <c r="G434" s="304"/>
      <c r="H434" s="304"/>
      <c r="I434" s="304"/>
      <c r="J434" s="304"/>
      <c r="K434" s="304"/>
      <c r="L434" s="248"/>
      <c r="M434" s="304"/>
      <c r="N434" s="304"/>
      <c r="O434" s="304"/>
      <c r="P434" s="304"/>
      <c r="Q434" s="304"/>
      <c r="R434" s="304"/>
      <c r="S434" s="304"/>
      <c r="T434" s="304"/>
      <c r="U434" s="304"/>
      <c r="V434" s="304"/>
      <c r="W434" s="304"/>
      <c r="X434" s="304"/>
      <c r="Y434" s="304"/>
    </row>
    <row r="435" spans="1:25" ht="40.5" customHeight="1" x14ac:dyDescent="0.25">
      <c r="A435" s="218"/>
      <c r="B435" s="248"/>
      <c r="C435" s="248"/>
      <c r="D435" s="248"/>
      <c r="E435" s="303"/>
      <c r="F435" s="304"/>
      <c r="G435" s="304"/>
      <c r="H435" s="304"/>
      <c r="I435" s="304"/>
      <c r="J435" s="304"/>
      <c r="K435" s="304"/>
      <c r="L435" s="248"/>
      <c r="M435" s="304"/>
      <c r="N435" s="304"/>
      <c r="O435" s="304"/>
      <c r="P435" s="304"/>
      <c r="Q435" s="304"/>
      <c r="R435" s="304"/>
      <c r="S435" s="304"/>
      <c r="T435" s="304"/>
      <c r="U435" s="304"/>
      <c r="V435" s="304"/>
      <c r="W435" s="304"/>
      <c r="X435" s="304"/>
      <c r="Y435" s="304"/>
    </row>
    <row r="436" spans="1:25" ht="40.5" customHeight="1" x14ac:dyDescent="0.25">
      <c r="A436" s="218"/>
      <c r="B436" s="248"/>
      <c r="C436" s="248"/>
      <c r="D436" s="218"/>
      <c r="E436" s="303"/>
      <c r="F436" s="304"/>
      <c r="G436" s="304"/>
      <c r="H436" s="304"/>
      <c r="I436" s="318"/>
      <c r="J436" s="318"/>
      <c r="K436" s="304"/>
      <c r="L436" s="248"/>
      <c r="M436" s="304"/>
      <c r="N436" s="304"/>
      <c r="O436" s="304"/>
      <c r="P436" s="304"/>
      <c r="Q436" s="304"/>
      <c r="R436" s="304"/>
      <c r="S436" s="304"/>
      <c r="T436" s="304"/>
      <c r="U436" s="304"/>
      <c r="V436" s="304"/>
      <c r="W436" s="304"/>
      <c r="X436" s="304"/>
      <c r="Y436" s="304"/>
    </row>
    <row r="437" spans="1:25" ht="40.5" customHeight="1" x14ac:dyDescent="0.25">
      <c r="A437" s="218"/>
      <c r="B437" s="248"/>
      <c r="C437" s="248"/>
      <c r="D437" s="248"/>
      <c r="E437" s="303"/>
      <c r="F437" s="304"/>
      <c r="G437" s="304"/>
      <c r="H437" s="304"/>
      <c r="I437" s="304"/>
      <c r="J437" s="304"/>
      <c r="K437" s="304"/>
      <c r="L437" s="248"/>
      <c r="M437" s="304"/>
      <c r="N437" s="304"/>
      <c r="O437" s="304"/>
      <c r="P437" s="304"/>
      <c r="Q437" s="304"/>
      <c r="R437" s="304"/>
      <c r="S437" s="304"/>
      <c r="T437" s="304"/>
      <c r="U437" s="304"/>
      <c r="V437" s="304"/>
      <c r="W437" s="304"/>
      <c r="X437" s="304"/>
      <c r="Y437" s="304"/>
    </row>
    <row r="438" spans="1:25" ht="40.5" customHeight="1" x14ac:dyDescent="0.25">
      <c r="A438" s="218"/>
      <c r="B438" s="248"/>
      <c r="C438" s="306"/>
      <c r="D438" s="306"/>
      <c r="E438" s="303"/>
      <c r="F438" s="303"/>
      <c r="G438" s="303"/>
      <c r="H438" s="303"/>
      <c r="I438" s="303"/>
      <c r="J438" s="303"/>
      <c r="K438" s="303"/>
      <c r="L438" s="306"/>
      <c r="M438" s="303"/>
      <c r="N438" s="303"/>
      <c r="O438" s="303"/>
      <c r="P438" s="303"/>
      <c r="Q438" s="303"/>
      <c r="R438" s="303"/>
      <c r="S438" s="303"/>
      <c r="T438" s="303"/>
      <c r="U438" s="303"/>
      <c r="V438" s="303"/>
      <c r="W438" s="303"/>
      <c r="X438" s="303"/>
      <c r="Y438" s="303"/>
    </row>
    <row r="439" spans="1:25" ht="40.5" customHeight="1" x14ac:dyDescent="0.25">
      <c r="A439" s="218"/>
      <c r="B439" s="248"/>
      <c r="C439" s="306"/>
      <c r="D439" s="306"/>
      <c r="E439" s="303"/>
      <c r="F439" s="303"/>
      <c r="G439" s="303"/>
      <c r="H439" s="303"/>
      <c r="I439" s="303"/>
      <c r="J439" s="303"/>
      <c r="K439" s="303"/>
      <c r="L439" s="306"/>
      <c r="M439" s="303"/>
      <c r="N439" s="303"/>
      <c r="O439" s="303"/>
      <c r="P439" s="303"/>
      <c r="Q439" s="303"/>
      <c r="R439" s="303"/>
      <c r="S439" s="303"/>
      <c r="T439" s="303"/>
      <c r="U439" s="303"/>
      <c r="V439" s="303"/>
      <c r="W439" s="303"/>
      <c r="X439" s="303"/>
      <c r="Y439" s="303"/>
    </row>
    <row r="440" spans="1:25" ht="40.5" customHeight="1" x14ac:dyDescent="0.25">
      <c r="A440" s="218"/>
      <c r="B440" s="248"/>
      <c r="C440" s="248"/>
      <c r="D440" s="248"/>
      <c r="E440" s="303"/>
      <c r="F440" s="304"/>
      <c r="G440" s="304"/>
      <c r="H440" s="304"/>
      <c r="I440" s="304"/>
      <c r="J440" s="304"/>
      <c r="K440" s="304"/>
      <c r="L440" s="248"/>
      <c r="M440" s="304"/>
      <c r="N440" s="304"/>
      <c r="O440" s="304"/>
      <c r="P440" s="304"/>
      <c r="Q440" s="304"/>
      <c r="R440" s="304"/>
      <c r="S440" s="304"/>
      <c r="T440" s="304"/>
      <c r="U440" s="304"/>
      <c r="V440" s="304"/>
      <c r="W440" s="304"/>
      <c r="X440" s="304"/>
      <c r="Y440" s="304"/>
    </row>
    <row r="441" spans="1:25" ht="40.5" customHeight="1" x14ac:dyDescent="0.25">
      <c r="A441" s="218"/>
      <c r="B441" s="248"/>
      <c r="C441" s="248"/>
      <c r="D441" s="248"/>
      <c r="E441" s="303"/>
      <c r="F441" s="304"/>
      <c r="G441" s="318"/>
      <c r="H441" s="304"/>
      <c r="I441" s="304"/>
      <c r="J441" s="304"/>
      <c r="K441" s="304"/>
      <c r="L441" s="248"/>
      <c r="M441" s="304"/>
      <c r="N441" s="304"/>
      <c r="O441" s="304"/>
      <c r="P441" s="304"/>
      <c r="Q441" s="304"/>
      <c r="R441" s="304"/>
      <c r="S441" s="304"/>
      <c r="T441" s="304"/>
      <c r="U441" s="304"/>
      <c r="V441" s="304"/>
      <c r="W441" s="304"/>
      <c r="X441" s="304"/>
      <c r="Y441" s="304"/>
    </row>
    <row r="442" spans="1:25" ht="40.5" customHeight="1" x14ac:dyDescent="0.25">
      <c r="A442" s="218"/>
      <c r="B442" s="248"/>
      <c r="C442" s="306"/>
      <c r="D442" s="306"/>
      <c r="E442" s="303"/>
      <c r="F442" s="303"/>
      <c r="G442" s="303"/>
      <c r="H442" s="303"/>
      <c r="I442" s="303"/>
      <c r="J442" s="303"/>
      <c r="K442" s="303"/>
      <c r="L442" s="306"/>
      <c r="M442" s="303"/>
      <c r="N442" s="303"/>
      <c r="O442" s="303"/>
      <c r="P442" s="303"/>
      <c r="Q442" s="303"/>
      <c r="R442" s="303"/>
      <c r="S442" s="303"/>
      <c r="T442" s="303"/>
      <c r="U442" s="303"/>
      <c r="V442" s="303"/>
      <c r="W442" s="303"/>
      <c r="X442" s="303"/>
      <c r="Y442" s="303"/>
    </row>
    <row r="443" spans="1:25" ht="40.5" customHeight="1" x14ac:dyDescent="0.25">
      <c r="A443" s="218"/>
      <c r="B443" s="248"/>
      <c r="C443" s="218"/>
      <c r="D443" s="218"/>
      <c r="E443" s="303"/>
      <c r="F443" s="304"/>
      <c r="G443" s="318"/>
      <c r="H443" s="304"/>
      <c r="I443" s="304"/>
      <c r="J443" s="304"/>
      <c r="K443" s="304"/>
      <c r="L443" s="248"/>
      <c r="M443" s="304"/>
      <c r="N443" s="304"/>
      <c r="O443" s="304"/>
      <c r="P443" s="304"/>
      <c r="Q443" s="304"/>
      <c r="R443" s="304"/>
      <c r="S443" s="304"/>
      <c r="T443" s="304"/>
      <c r="U443" s="304"/>
      <c r="V443" s="304"/>
      <c r="W443" s="304"/>
      <c r="X443" s="304"/>
      <c r="Y443" s="304"/>
    </row>
    <row r="444" spans="1:25" ht="40.5" customHeight="1" x14ac:dyDescent="0.25">
      <c r="A444" s="218"/>
      <c r="B444" s="248"/>
      <c r="C444" s="248"/>
      <c r="D444" s="248"/>
      <c r="E444" s="303"/>
      <c r="F444" s="304"/>
      <c r="G444" s="318"/>
      <c r="H444" s="304"/>
      <c r="I444" s="304"/>
      <c r="J444" s="304"/>
      <c r="K444" s="304"/>
      <c r="L444" s="248"/>
      <c r="M444" s="304"/>
      <c r="N444" s="304"/>
      <c r="O444" s="304"/>
      <c r="P444" s="304"/>
      <c r="Q444" s="304"/>
      <c r="R444" s="304"/>
      <c r="S444" s="304"/>
      <c r="T444" s="304"/>
      <c r="U444" s="304"/>
      <c r="V444" s="304"/>
      <c r="W444" s="304"/>
      <c r="X444" s="304"/>
      <c r="Y444" s="304"/>
    </row>
    <row r="445" spans="1:25" ht="40.5" customHeight="1" x14ac:dyDescent="0.25">
      <c r="A445" s="218"/>
      <c r="B445" s="248"/>
      <c r="C445" s="248"/>
      <c r="D445" s="248"/>
      <c r="E445" s="303"/>
      <c r="F445" s="304"/>
      <c r="G445" s="304"/>
      <c r="H445" s="304"/>
      <c r="I445" s="304"/>
      <c r="J445" s="304"/>
      <c r="K445" s="304"/>
      <c r="L445" s="248"/>
      <c r="M445" s="304"/>
      <c r="N445" s="318"/>
      <c r="O445" s="304"/>
      <c r="P445" s="304"/>
      <c r="Q445" s="304"/>
      <c r="R445" s="304"/>
      <c r="S445" s="304"/>
      <c r="T445" s="304"/>
      <c r="U445" s="304"/>
      <c r="V445" s="304"/>
      <c r="W445" s="304"/>
      <c r="X445" s="304"/>
      <c r="Y445" s="304"/>
    </row>
    <row r="446" spans="1:25" ht="40.5" customHeight="1" x14ac:dyDescent="0.25">
      <c r="A446" s="218"/>
      <c r="B446" s="248"/>
      <c r="C446" s="248"/>
      <c r="D446" s="248"/>
      <c r="E446" s="303"/>
      <c r="F446" s="304"/>
      <c r="G446" s="318"/>
      <c r="H446" s="304"/>
      <c r="I446" s="304"/>
      <c r="J446" s="304"/>
      <c r="K446" s="304"/>
      <c r="L446" s="248"/>
      <c r="M446" s="304"/>
      <c r="N446" s="304"/>
      <c r="O446" s="304"/>
      <c r="P446" s="304"/>
      <c r="Q446" s="304"/>
      <c r="R446" s="304"/>
      <c r="S446" s="304"/>
      <c r="T446" s="304"/>
      <c r="U446" s="304"/>
      <c r="V446" s="304"/>
      <c r="W446" s="304"/>
      <c r="X446" s="304"/>
      <c r="Y446" s="304"/>
    </row>
    <row r="447" spans="1:25" ht="40.5" customHeight="1" x14ac:dyDescent="0.25">
      <c r="A447" s="218"/>
      <c r="B447" s="248"/>
      <c r="C447" s="248"/>
      <c r="D447" s="248"/>
      <c r="E447" s="303"/>
      <c r="F447" s="304"/>
      <c r="G447" s="318"/>
      <c r="H447" s="304"/>
      <c r="I447" s="304"/>
      <c r="J447" s="304"/>
      <c r="K447" s="304"/>
      <c r="L447" s="248"/>
      <c r="M447" s="304"/>
      <c r="N447" s="304"/>
      <c r="O447" s="304"/>
      <c r="P447" s="304"/>
      <c r="Q447" s="304"/>
      <c r="R447" s="304"/>
      <c r="S447" s="304"/>
      <c r="T447" s="304"/>
      <c r="U447" s="304"/>
      <c r="V447" s="304"/>
      <c r="W447" s="304"/>
      <c r="X447" s="304"/>
      <c r="Y447" s="304"/>
    </row>
    <row r="448" spans="1:25" ht="40.5" customHeight="1" x14ac:dyDescent="0.25">
      <c r="A448" s="218"/>
      <c r="B448" s="248"/>
      <c r="C448" s="248"/>
      <c r="D448" s="248"/>
      <c r="E448" s="303"/>
      <c r="F448" s="304"/>
      <c r="G448" s="318"/>
      <c r="H448" s="304"/>
      <c r="I448" s="304"/>
      <c r="J448" s="304"/>
      <c r="K448" s="304"/>
      <c r="L448" s="248"/>
      <c r="M448" s="304"/>
      <c r="N448" s="304"/>
      <c r="O448" s="304"/>
      <c r="P448" s="304"/>
      <c r="Q448" s="304"/>
      <c r="R448" s="304"/>
      <c r="S448" s="304"/>
      <c r="T448" s="304"/>
      <c r="U448" s="304"/>
      <c r="V448" s="304"/>
      <c r="W448" s="304"/>
      <c r="X448" s="304"/>
      <c r="Y448" s="304"/>
    </row>
    <row r="449" spans="1:25" ht="40.5" customHeight="1" x14ac:dyDescent="0.25">
      <c r="A449" s="218"/>
      <c r="B449" s="248"/>
      <c r="C449" s="248"/>
      <c r="D449" s="248"/>
      <c r="E449" s="303"/>
      <c r="F449" s="304"/>
      <c r="G449" s="304"/>
      <c r="H449" s="304"/>
      <c r="I449" s="304"/>
      <c r="J449" s="304"/>
      <c r="K449" s="304"/>
      <c r="L449" s="248"/>
      <c r="M449" s="304"/>
      <c r="N449" s="304"/>
      <c r="O449" s="304"/>
      <c r="P449" s="304"/>
      <c r="Q449" s="304"/>
      <c r="R449" s="304"/>
      <c r="S449" s="304"/>
      <c r="T449" s="304"/>
      <c r="U449" s="304"/>
      <c r="V449" s="304"/>
      <c r="W449" s="304"/>
      <c r="X449" s="304"/>
      <c r="Y449" s="304"/>
    </row>
    <row r="450" spans="1:25" ht="40.5" customHeight="1" x14ac:dyDescent="0.25">
      <c r="A450" s="218"/>
      <c r="B450" s="248"/>
      <c r="C450" s="248"/>
      <c r="D450" s="248"/>
      <c r="E450" s="303"/>
      <c r="F450" s="304"/>
      <c r="G450" s="318"/>
      <c r="H450" s="304"/>
      <c r="I450" s="304"/>
      <c r="J450" s="304"/>
      <c r="K450" s="304"/>
      <c r="L450" s="248"/>
      <c r="M450" s="304"/>
      <c r="N450" s="304"/>
      <c r="O450" s="304"/>
      <c r="P450" s="304"/>
      <c r="Q450" s="304"/>
      <c r="R450" s="304"/>
      <c r="S450" s="304"/>
      <c r="T450" s="304"/>
      <c r="U450" s="304"/>
      <c r="V450" s="304"/>
      <c r="W450" s="304"/>
      <c r="X450" s="304"/>
      <c r="Y450" s="304"/>
    </row>
    <row r="451" spans="1:25" ht="40.5" customHeight="1" x14ac:dyDescent="0.25">
      <c r="A451" s="218"/>
      <c r="B451" s="248"/>
      <c r="C451" s="248"/>
      <c r="D451" s="248"/>
      <c r="E451" s="303"/>
      <c r="F451" s="304"/>
      <c r="G451" s="318"/>
      <c r="H451" s="304"/>
      <c r="I451" s="304"/>
      <c r="J451" s="304"/>
      <c r="K451" s="304"/>
      <c r="L451" s="248"/>
      <c r="M451" s="304"/>
      <c r="N451" s="304"/>
      <c r="O451" s="304"/>
      <c r="P451" s="304"/>
      <c r="Q451" s="304"/>
      <c r="R451" s="304"/>
      <c r="S451" s="304"/>
      <c r="T451" s="304"/>
      <c r="U451" s="304"/>
      <c r="V451" s="304"/>
      <c r="W451" s="304"/>
      <c r="X451" s="304"/>
      <c r="Y451" s="304"/>
    </row>
    <row r="452" spans="1:25" ht="40.5" customHeight="1" x14ac:dyDescent="0.25">
      <c r="A452" s="218"/>
      <c r="B452" s="248"/>
      <c r="C452" s="248"/>
      <c r="D452" s="248"/>
      <c r="E452" s="303"/>
      <c r="F452" s="304"/>
      <c r="G452" s="318"/>
      <c r="H452" s="304"/>
      <c r="I452" s="304"/>
      <c r="J452" s="304"/>
      <c r="K452" s="304"/>
      <c r="L452" s="248"/>
      <c r="M452" s="304"/>
      <c r="N452" s="304"/>
      <c r="O452" s="304"/>
      <c r="P452" s="304"/>
      <c r="Q452" s="304"/>
      <c r="R452" s="304"/>
      <c r="S452" s="304"/>
      <c r="T452" s="304"/>
      <c r="U452" s="304"/>
      <c r="V452" s="304"/>
      <c r="W452" s="304"/>
      <c r="X452" s="304"/>
      <c r="Y452" s="304"/>
    </row>
    <row r="453" spans="1:25" ht="40.5" customHeight="1" x14ac:dyDescent="0.25">
      <c r="A453" s="218"/>
      <c r="B453" s="248"/>
      <c r="C453" s="248"/>
      <c r="D453" s="248"/>
      <c r="E453" s="303"/>
      <c r="F453" s="304"/>
      <c r="G453" s="318"/>
      <c r="H453" s="304"/>
      <c r="I453" s="304"/>
      <c r="J453" s="304"/>
      <c r="K453" s="304"/>
      <c r="L453" s="248"/>
      <c r="M453" s="304"/>
      <c r="N453" s="304"/>
      <c r="O453" s="304"/>
      <c r="P453" s="304"/>
      <c r="Q453" s="304"/>
      <c r="R453" s="304"/>
      <c r="S453" s="304"/>
      <c r="T453" s="304"/>
      <c r="U453" s="304"/>
      <c r="V453" s="304"/>
      <c r="W453" s="304"/>
      <c r="X453" s="304"/>
      <c r="Y453" s="304"/>
    </row>
    <row r="454" spans="1:25" ht="40.5" customHeight="1" x14ac:dyDescent="0.25">
      <c r="A454" s="218"/>
      <c r="B454" s="248"/>
      <c r="C454" s="248"/>
      <c r="D454" s="248"/>
      <c r="E454" s="303"/>
      <c r="F454" s="304"/>
      <c r="G454" s="318"/>
      <c r="H454" s="304"/>
      <c r="I454" s="304"/>
      <c r="J454" s="304"/>
      <c r="K454" s="304"/>
      <c r="L454" s="248"/>
      <c r="M454" s="304"/>
      <c r="N454" s="304"/>
      <c r="O454" s="304"/>
      <c r="P454" s="304"/>
      <c r="Q454" s="304"/>
      <c r="R454" s="304"/>
      <c r="S454" s="304"/>
      <c r="T454" s="304"/>
      <c r="U454" s="304"/>
      <c r="V454" s="304"/>
      <c r="W454" s="304"/>
      <c r="X454" s="304"/>
      <c r="Y454" s="304"/>
    </row>
    <row r="455" spans="1:25" ht="40.5" customHeight="1" x14ac:dyDescent="0.25">
      <c r="A455" s="218"/>
      <c r="B455" s="248"/>
      <c r="C455" s="248"/>
      <c r="D455" s="218"/>
      <c r="E455" s="303"/>
      <c r="F455" s="304"/>
      <c r="G455" s="304"/>
      <c r="H455" s="304"/>
      <c r="I455" s="304"/>
      <c r="J455" s="304"/>
      <c r="K455" s="318"/>
      <c r="L455" s="248"/>
      <c r="M455" s="304"/>
      <c r="N455" s="304"/>
      <c r="O455" s="304"/>
      <c r="P455" s="304"/>
      <c r="Q455" s="304"/>
      <c r="R455" s="304"/>
      <c r="S455" s="304"/>
      <c r="T455" s="304"/>
      <c r="U455" s="304"/>
      <c r="V455" s="304"/>
      <c r="W455" s="304"/>
      <c r="X455" s="304"/>
      <c r="Y455" s="304"/>
    </row>
    <row r="456" spans="1:25" ht="40.5" customHeight="1" x14ac:dyDescent="0.25">
      <c r="A456" s="218"/>
      <c r="B456" s="248"/>
      <c r="C456" s="218"/>
      <c r="D456" s="218"/>
      <c r="E456" s="303"/>
      <c r="F456" s="304"/>
      <c r="G456" s="318"/>
      <c r="H456" s="304"/>
      <c r="I456" s="304"/>
      <c r="J456" s="304"/>
      <c r="K456" s="304"/>
      <c r="L456" s="248"/>
      <c r="M456" s="304"/>
      <c r="N456" s="304"/>
      <c r="O456" s="304"/>
      <c r="P456" s="304"/>
      <c r="Q456" s="304"/>
      <c r="R456" s="304"/>
      <c r="S456" s="304"/>
      <c r="T456" s="304"/>
      <c r="U456" s="304"/>
      <c r="V456" s="304"/>
      <c r="W456" s="304"/>
      <c r="X456" s="304"/>
      <c r="Y456" s="304"/>
    </row>
    <row r="457" spans="1:25" ht="40.5" customHeight="1" x14ac:dyDescent="0.25">
      <c r="A457" s="218"/>
      <c r="B457" s="248"/>
      <c r="C457" s="218"/>
      <c r="D457" s="218"/>
      <c r="E457" s="303"/>
      <c r="F457" s="304"/>
      <c r="G457" s="318"/>
      <c r="H457" s="304"/>
      <c r="I457" s="304"/>
      <c r="J457" s="304"/>
      <c r="K457" s="304"/>
      <c r="L457" s="248"/>
      <c r="M457" s="304"/>
      <c r="N457" s="304"/>
      <c r="O457" s="304"/>
      <c r="P457" s="304"/>
      <c r="Q457" s="304"/>
      <c r="R457" s="304"/>
      <c r="S457" s="304"/>
      <c r="T457" s="304"/>
      <c r="U457" s="304"/>
      <c r="V457" s="304"/>
      <c r="W457" s="304"/>
      <c r="X457" s="304"/>
      <c r="Y457" s="304"/>
    </row>
    <row r="458" spans="1:25" ht="40.5" customHeight="1" x14ac:dyDescent="0.25">
      <c r="A458" s="218"/>
      <c r="B458" s="248"/>
      <c r="C458" s="248"/>
      <c r="D458" s="248"/>
      <c r="E458" s="303"/>
      <c r="F458" s="304"/>
      <c r="G458" s="318"/>
      <c r="H458" s="304"/>
      <c r="I458" s="304"/>
      <c r="J458" s="304"/>
      <c r="K458" s="304"/>
      <c r="L458" s="248"/>
      <c r="M458" s="304"/>
      <c r="N458" s="304"/>
      <c r="O458" s="304"/>
      <c r="P458" s="304"/>
      <c r="Q458" s="304"/>
      <c r="R458" s="304"/>
      <c r="S458" s="304"/>
      <c r="T458" s="304"/>
      <c r="U458" s="304"/>
      <c r="V458" s="304"/>
      <c r="W458" s="304"/>
      <c r="X458" s="304"/>
      <c r="Y458" s="304"/>
    </row>
    <row r="459" spans="1:25" ht="40.5" customHeight="1" x14ac:dyDescent="0.25">
      <c r="A459" s="218"/>
      <c r="B459" s="248"/>
      <c r="C459" s="248"/>
      <c r="D459" s="248"/>
      <c r="E459" s="303"/>
      <c r="F459" s="304"/>
      <c r="G459" s="318"/>
      <c r="H459" s="304"/>
      <c r="I459" s="304"/>
      <c r="J459" s="304"/>
      <c r="K459" s="304"/>
      <c r="L459" s="248"/>
      <c r="M459" s="304"/>
      <c r="N459" s="304"/>
      <c r="O459" s="304"/>
      <c r="P459" s="304"/>
      <c r="Q459" s="304"/>
      <c r="R459" s="304"/>
      <c r="S459" s="304"/>
      <c r="T459" s="304"/>
      <c r="U459" s="304"/>
      <c r="V459" s="304"/>
      <c r="W459" s="304"/>
      <c r="X459" s="304"/>
      <c r="Y459" s="304"/>
    </row>
    <row r="460" spans="1:25" ht="40.5" customHeight="1" x14ac:dyDescent="0.25">
      <c r="A460" s="218"/>
      <c r="B460" s="248"/>
      <c r="C460" s="248"/>
      <c r="D460" s="248"/>
      <c r="E460" s="303"/>
      <c r="F460" s="304"/>
      <c r="G460" s="304"/>
      <c r="H460" s="304"/>
      <c r="I460" s="304"/>
      <c r="J460" s="304"/>
      <c r="K460" s="304"/>
      <c r="L460" s="248"/>
      <c r="M460" s="304"/>
      <c r="N460" s="304"/>
      <c r="O460" s="304"/>
      <c r="P460" s="304"/>
      <c r="Q460" s="304"/>
      <c r="R460" s="304"/>
      <c r="S460" s="304"/>
      <c r="T460" s="304"/>
      <c r="U460" s="304"/>
      <c r="V460" s="304"/>
      <c r="W460" s="304"/>
      <c r="X460" s="304"/>
      <c r="Y460" s="304"/>
    </row>
    <row r="461" spans="1:25" ht="40.5" customHeight="1" x14ac:dyDescent="0.25">
      <c r="A461" s="218"/>
      <c r="B461" s="248"/>
      <c r="C461" s="248"/>
      <c r="D461" s="218"/>
      <c r="E461" s="303"/>
      <c r="F461" s="304"/>
      <c r="G461" s="304"/>
      <c r="H461" s="304"/>
      <c r="I461" s="304"/>
      <c r="J461" s="304"/>
      <c r="K461" s="304"/>
      <c r="L461" s="218"/>
      <c r="M461" s="318"/>
      <c r="N461" s="304"/>
      <c r="O461" s="304"/>
      <c r="P461" s="304"/>
      <c r="Q461" s="304"/>
      <c r="R461" s="304"/>
      <c r="S461" s="304"/>
      <c r="T461" s="304"/>
      <c r="U461" s="304"/>
      <c r="V461" s="304"/>
      <c r="W461" s="304"/>
      <c r="X461" s="304"/>
      <c r="Y461" s="304"/>
    </row>
    <row r="462" spans="1:25" ht="40.5" customHeight="1" x14ac:dyDescent="0.25">
      <c r="A462" s="218"/>
      <c r="B462" s="248"/>
      <c r="C462" s="218"/>
      <c r="D462" s="218"/>
      <c r="E462" s="303"/>
      <c r="F462" s="304"/>
      <c r="G462" s="304"/>
      <c r="H462" s="304"/>
      <c r="I462" s="304"/>
      <c r="J462" s="304"/>
      <c r="K462" s="304"/>
      <c r="L462" s="248"/>
      <c r="M462" s="304"/>
      <c r="N462" s="318"/>
      <c r="O462" s="304"/>
      <c r="P462" s="304"/>
      <c r="Q462" s="304"/>
      <c r="R462" s="304"/>
      <c r="S462" s="304"/>
      <c r="T462" s="304"/>
      <c r="U462" s="304"/>
      <c r="V462" s="304"/>
      <c r="W462" s="304"/>
      <c r="X462" s="304"/>
      <c r="Y462" s="304"/>
    </row>
    <row r="463" spans="1:25" ht="40.5" customHeight="1" x14ac:dyDescent="0.25">
      <c r="A463" s="218"/>
      <c r="B463" s="248"/>
      <c r="C463" s="248"/>
      <c r="D463" s="248"/>
      <c r="E463" s="303"/>
      <c r="F463" s="304"/>
      <c r="G463" s="318"/>
      <c r="H463" s="304"/>
      <c r="I463" s="304"/>
      <c r="J463" s="304"/>
      <c r="K463" s="304"/>
      <c r="L463" s="248"/>
      <c r="M463" s="304"/>
      <c r="N463" s="304"/>
      <c r="O463" s="304"/>
      <c r="P463" s="304"/>
      <c r="Q463" s="304"/>
      <c r="R463" s="304"/>
      <c r="S463" s="304"/>
      <c r="T463" s="304"/>
      <c r="U463" s="304"/>
      <c r="V463" s="304"/>
      <c r="W463" s="304"/>
      <c r="X463" s="304"/>
      <c r="Y463" s="304"/>
    </row>
    <row r="464" spans="1:25" ht="40.5" customHeight="1" x14ac:dyDescent="0.25">
      <c r="A464" s="218"/>
      <c r="B464" s="248"/>
      <c r="C464" s="248"/>
      <c r="D464" s="218"/>
      <c r="E464" s="303"/>
      <c r="F464" s="304"/>
      <c r="G464" s="304"/>
      <c r="H464" s="304"/>
      <c r="I464" s="304"/>
      <c r="J464" s="304"/>
      <c r="K464" s="304"/>
      <c r="L464" s="218"/>
      <c r="M464" s="318"/>
      <c r="N464" s="304"/>
      <c r="O464" s="304"/>
      <c r="P464" s="304"/>
      <c r="Q464" s="304"/>
      <c r="R464" s="304"/>
      <c r="S464" s="304"/>
      <c r="T464" s="304"/>
      <c r="U464" s="304"/>
      <c r="V464" s="304"/>
      <c r="W464" s="304"/>
      <c r="X464" s="304"/>
      <c r="Y464" s="304"/>
    </row>
    <row r="465" spans="1:25" ht="40.5" customHeight="1" x14ac:dyDescent="0.25">
      <c r="A465" s="218"/>
      <c r="B465" s="248"/>
      <c r="C465" s="248"/>
      <c r="D465" s="248"/>
      <c r="E465" s="303"/>
      <c r="F465" s="304"/>
      <c r="G465" s="318"/>
      <c r="H465" s="304"/>
      <c r="I465" s="304"/>
      <c r="J465" s="304"/>
      <c r="K465" s="304"/>
      <c r="L465" s="248"/>
      <c r="M465" s="304"/>
      <c r="N465" s="304"/>
      <c r="O465" s="304"/>
      <c r="P465" s="304"/>
      <c r="Q465" s="304"/>
      <c r="R465" s="304"/>
      <c r="S465" s="304"/>
      <c r="T465" s="304"/>
      <c r="U465" s="304"/>
      <c r="V465" s="304"/>
      <c r="W465" s="304"/>
      <c r="X465" s="304"/>
      <c r="Y465" s="304"/>
    </row>
    <row r="466" spans="1:25" ht="40.5" customHeight="1" x14ac:dyDescent="0.25">
      <c r="A466" s="218"/>
      <c r="B466" s="248"/>
      <c r="C466" s="248"/>
      <c r="D466" s="248"/>
      <c r="E466" s="303"/>
      <c r="F466" s="304"/>
      <c r="G466" s="318"/>
      <c r="H466" s="304"/>
      <c r="I466" s="304"/>
      <c r="J466" s="304"/>
      <c r="K466" s="304"/>
      <c r="L466" s="248"/>
      <c r="M466" s="304"/>
      <c r="N466" s="304"/>
      <c r="O466" s="304"/>
      <c r="P466" s="304"/>
      <c r="Q466" s="304"/>
      <c r="R466" s="304"/>
      <c r="S466" s="304"/>
      <c r="T466" s="304"/>
      <c r="U466" s="304"/>
      <c r="V466" s="304"/>
      <c r="W466" s="304"/>
      <c r="X466" s="304"/>
      <c r="Y466" s="304"/>
    </row>
    <row r="467" spans="1:25" ht="40.5" customHeight="1" x14ac:dyDescent="0.25">
      <c r="A467" s="218"/>
      <c r="B467" s="248"/>
      <c r="C467" s="248"/>
      <c r="D467" s="248"/>
      <c r="E467" s="303"/>
      <c r="F467" s="304"/>
      <c r="G467" s="318"/>
      <c r="H467" s="304"/>
      <c r="I467" s="304"/>
      <c r="J467" s="304"/>
      <c r="K467" s="304"/>
      <c r="L467" s="248"/>
      <c r="M467" s="304"/>
      <c r="N467" s="304"/>
      <c r="O467" s="304"/>
      <c r="P467" s="304"/>
      <c r="Q467" s="304"/>
      <c r="R467" s="304"/>
      <c r="S467" s="304"/>
      <c r="T467" s="304"/>
      <c r="U467" s="304"/>
      <c r="V467" s="304"/>
      <c r="W467" s="304"/>
      <c r="X467" s="304"/>
      <c r="Y467" s="304"/>
    </row>
    <row r="468" spans="1:25" ht="40.5" customHeight="1" x14ac:dyDescent="0.25">
      <c r="A468" s="218"/>
      <c r="B468" s="248"/>
      <c r="C468" s="248"/>
      <c r="D468" s="248"/>
      <c r="E468" s="303"/>
      <c r="F468" s="304"/>
      <c r="G468" s="318"/>
      <c r="H468" s="304"/>
      <c r="I468" s="304"/>
      <c r="J468" s="304"/>
      <c r="K468" s="304"/>
      <c r="L468" s="248"/>
      <c r="M468" s="304"/>
      <c r="N468" s="304"/>
      <c r="O468" s="304"/>
      <c r="P468" s="304"/>
      <c r="Q468" s="304"/>
      <c r="R468" s="304"/>
      <c r="S468" s="304"/>
      <c r="T468" s="304"/>
      <c r="U468" s="304"/>
      <c r="V468" s="304"/>
      <c r="W468" s="304"/>
      <c r="X468" s="304"/>
      <c r="Y468" s="304"/>
    </row>
    <row r="469" spans="1:25" ht="40.5" customHeight="1" x14ac:dyDescent="0.25">
      <c r="A469" s="218"/>
      <c r="B469" s="248"/>
      <c r="C469" s="248"/>
      <c r="D469" s="248"/>
      <c r="E469" s="303"/>
      <c r="F469" s="304"/>
      <c r="G469" s="318"/>
      <c r="H469" s="304"/>
      <c r="I469" s="304"/>
      <c r="J469" s="304"/>
      <c r="K469" s="304"/>
      <c r="L469" s="248"/>
      <c r="M469" s="304"/>
      <c r="N469" s="304"/>
      <c r="O469" s="304"/>
      <c r="P469" s="304"/>
      <c r="Q469" s="304"/>
      <c r="R469" s="304"/>
      <c r="S469" s="304"/>
      <c r="T469" s="304"/>
      <c r="U469" s="304"/>
      <c r="V469" s="304"/>
      <c r="W469" s="304"/>
      <c r="X469" s="304"/>
      <c r="Y469" s="304"/>
    </row>
    <row r="470" spans="1:25" ht="40.5" customHeight="1" x14ac:dyDescent="0.25">
      <c r="A470" s="218"/>
      <c r="B470" s="248"/>
      <c r="C470" s="248"/>
      <c r="D470" s="248"/>
      <c r="E470" s="303"/>
      <c r="F470" s="304"/>
      <c r="G470" s="304"/>
      <c r="H470" s="304"/>
      <c r="I470" s="304"/>
      <c r="J470" s="304"/>
      <c r="K470" s="304"/>
      <c r="L470" s="248"/>
      <c r="M470" s="304"/>
      <c r="N470" s="304"/>
      <c r="O470" s="304"/>
      <c r="P470" s="304"/>
      <c r="Q470" s="304"/>
      <c r="R470" s="304"/>
      <c r="S470" s="304"/>
      <c r="T470" s="304"/>
      <c r="U470" s="304"/>
      <c r="V470" s="304"/>
      <c r="W470" s="304"/>
      <c r="X470" s="304"/>
      <c r="Y470" s="304"/>
    </row>
    <row r="471" spans="1:25" ht="40.5" customHeight="1" x14ac:dyDescent="0.25">
      <c r="A471" s="218"/>
      <c r="B471" s="248"/>
      <c r="C471" s="248"/>
      <c r="D471" s="248"/>
      <c r="E471" s="303"/>
      <c r="F471" s="304"/>
      <c r="G471" s="318"/>
      <c r="H471" s="304"/>
      <c r="I471" s="304"/>
      <c r="J471" s="304"/>
      <c r="K471" s="304"/>
      <c r="L471" s="248"/>
      <c r="M471" s="304"/>
      <c r="N471" s="304"/>
      <c r="O471" s="304"/>
      <c r="P471" s="304"/>
      <c r="Q471" s="304"/>
      <c r="R471" s="304"/>
      <c r="S471" s="304"/>
      <c r="T471" s="304"/>
      <c r="U471" s="304"/>
      <c r="V471" s="304"/>
      <c r="W471" s="304"/>
      <c r="X471" s="304"/>
      <c r="Y471" s="304"/>
    </row>
    <row r="472" spans="1:25" ht="40.5" customHeight="1" x14ac:dyDescent="0.25">
      <c r="A472" s="218"/>
      <c r="B472" s="248"/>
      <c r="C472" s="248"/>
      <c r="D472" s="248"/>
      <c r="E472" s="303"/>
      <c r="F472" s="304"/>
      <c r="G472" s="304"/>
      <c r="H472" s="304"/>
      <c r="I472" s="304"/>
      <c r="J472" s="304"/>
      <c r="K472" s="304"/>
      <c r="L472" s="248"/>
      <c r="M472" s="304"/>
      <c r="N472" s="318"/>
      <c r="O472" s="304"/>
      <c r="P472" s="304"/>
      <c r="Q472" s="304"/>
      <c r="R472" s="304"/>
      <c r="S472" s="304"/>
      <c r="T472" s="304"/>
      <c r="U472" s="304"/>
      <c r="V472" s="304"/>
      <c r="W472" s="304"/>
      <c r="X472" s="304"/>
      <c r="Y472" s="304"/>
    </row>
    <row r="473" spans="1:25" ht="40.5" customHeight="1" x14ac:dyDescent="0.25">
      <c r="A473" s="218"/>
      <c r="B473" s="248"/>
      <c r="C473" s="248"/>
      <c r="D473" s="248"/>
      <c r="E473" s="303"/>
      <c r="F473" s="304"/>
      <c r="G473" s="304"/>
      <c r="H473" s="304"/>
      <c r="I473" s="304"/>
      <c r="J473" s="304"/>
      <c r="K473" s="304"/>
      <c r="L473" s="248"/>
      <c r="M473" s="304"/>
      <c r="N473" s="318"/>
      <c r="O473" s="304"/>
      <c r="P473" s="304"/>
      <c r="Q473" s="304"/>
      <c r="R473" s="304"/>
      <c r="S473" s="304"/>
      <c r="T473" s="304"/>
      <c r="U473" s="304"/>
      <c r="V473" s="304"/>
      <c r="W473" s="304"/>
      <c r="X473" s="304"/>
      <c r="Y473" s="304"/>
    </row>
    <row r="474" spans="1:25" ht="40.5" customHeight="1" x14ac:dyDescent="0.25">
      <c r="A474" s="218"/>
      <c r="B474" s="248"/>
      <c r="C474" s="248"/>
      <c r="D474" s="248"/>
      <c r="E474" s="303"/>
      <c r="F474" s="304"/>
      <c r="G474" s="304"/>
      <c r="H474" s="304"/>
      <c r="I474" s="304"/>
      <c r="J474" s="304"/>
      <c r="K474" s="304"/>
      <c r="L474" s="248"/>
      <c r="M474" s="304"/>
      <c r="N474" s="318"/>
      <c r="O474" s="304"/>
      <c r="P474" s="304"/>
      <c r="Q474" s="304"/>
      <c r="R474" s="304"/>
      <c r="S474" s="304"/>
      <c r="T474" s="304"/>
      <c r="U474" s="304"/>
      <c r="V474" s="304"/>
      <c r="W474" s="304"/>
      <c r="X474" s="304"/>
      <c r="Y474" s="304"/>
    </row>
    <row r="475" spans="1:25" ht="40.5" customHeight="1" x14ac:dyDescent="0.25">
      <c r="A475" s="218"/>
      <c r="B475" s="248"/>
      <c r="C475" s="248"/>
      <c r="D475" s="218"/>
      <c r="E475" s="303"/>
      <c r="F475" s="304"/>
      <c r="G475" s="304"/>
      <c r="H475" s="304"/>
      <c r="I475" s="304"/>
      <c r="J475" s="304"/>
      <c r="K475" s="304"/>
      <c r="L475" s="218"/>
      <c r="M475" s="318"/>
      <c r="N475" s="304"/>
      <c r="O475" s="304"/>
      <c r="P475" s="304"/>
      <c r="Q475" s="304"/>
      <c r="R475" s="304"/>
      <c r="S475" s="304"/>
      <c r="T475" s="304"/>
      <c r="U475" s="304"/>
      <c r="V475" s="304"/>
      <c r="W475" s="304"/>
      <c r="X475" s="304"/>
      <c r="Y475" s="304"/>
    </row>
    <row r="476" spans="1:25" ht="40.5" customHeight="1" x14ac:dyDescent="0.25">
      <c r="A476" s="218"/>
      <c r="B476" s="248"/>
      <c r="C476" s="248"/>
      <c r="D476" s="248"/>
      <c r="E476" s="303"/>
      <c r="F476" s="304"/>
      <c r="G476" s="318"/>
      <c r="H476" s="304"/>
      <c r="I476" s="304"/>
      <c r="J476" s="304"/>
      <c r="K476" s="304"/>
      <c r="L476" s="248"/>
      <c r="M476" s="304"/>
      <c r="N476" s="304"/>
      <c r="O476" s="304"/>
      <c r="P476" s="304"/>
      <c r="Q476" s="304"/>
      <c r="R476" s="304"/>
      <c r="S476" s="304"/>
      <c r="T476" s="304"/>
      <c r="U476" s="304"/>
      <c r="V476" s="304"/>
      <c r="W476" s="304"/>
      <c r="X476" s="304"/>
      <c r="Y476" s="304"/>
    </row>
    <row r="477" spans="1:25" ht="40.5" customHeight="1" x14ac:dyDescent="0.25">
      <c r="A477" s="218"/>
      <c r="B477" s="248"/>
      <c r="C477" s="248"/>
      <c r="D477" s="248"/>
      <c r="E477" s="303"/>
      <c r="F477" s="304"/>
      <c r="G477" s="304"/>
      <c r="H477" s="304"/>
      <c r="I477" s="304"/>
      <c r="J477" s="304"/>
      <c r="K477" s="304"/>
      <c r="L477" s="248"/>
      <c r="M477" s="304"/>
      <c r="N477" s="318"/>
      <c r="O477" s="304"/>
      <c r="P477" s="304"/>
      <c r="Q477" s="304"/>
      <c r="R477" s="304"/>
      <c r="S477" s="304"/>
      <c r="T477" s="304"/>
      <c r="U477" s="304"/>
      <c r="V477" s="304"/>
      <c r="W477" s="304"/>
      <c r="X477" s="304"/>
      <c r="Y477" s="304"/>
    </row>
    <row r="478" spans="1:25" ht="40.5" customHeight="1" x14ac:dyDescent="0.25">
      <c r="A478" s="218"/>
      <c r="B478" s="248"/>
      <c r="C478" s="248"/>
      <c r="D478" s="248"/>
      <c r="E478" s="303"/>
      <c r="F478" s="304"/>
      <c r="G478" s="318"/>
      <c r="H478" s="304"/>
      <c r="I478" s="304"/>
      <c r="J478" s="304"/>
      <c r="K478" s="304"/>
      <c r="L478" s="248"/>
      <c r="M478" s="304"/>
      <c r="N478" s="304"/>
      <c r="O478" s="304"/>
      <c r="P478" s="304"/>
      <c r="Q478" s="304"/>
      <c r="R478" s="304"/>
      <c r="S478" s="304"/>
      <c r="T478" s="304"/>
      <c r="U478" s="304"/>
      <c r="V478" s="304"/>
      <c r="W478" s="304"/>
      <c r="X478" s="304"/>
      <c r="Y478" s="304"/>
    </row>
    <row r="479" spans="1:25" ht="40.5" customHeight="1" x14ac:dyDescent="0.25">
      <c r="A479" s="218"/>
      <c r="B479" s="248"/>
      <c r="C479" s="248"/>
      <c r="D479" s="248"/>
      <c r="E479" s="303"/>
      <c r="F479" s="304"/>
      <c r="G479" s="304"/>
      <c r="H479" s="304"/>
      <c r="I479" s="304"/>
      <c r="J479" s="304"/>
      <c r="K479" s="304"/>
      <c r="L479" s="248"/>
      <c r="M479" s="304"/>
      <c r="N479" s="304"/>
      <c r="O479" s="304"/>
      <c r="P479" s="304"/>
      <c r="Q479" s="304"/>
      <c r="R479" s="304"/>
      <c r="S479" s="304"/>
      <c r="T479" s="304"/>
      <c r="U479" s="304"/>
      <c r="V479" s="304"/>
      <c r="W479" s="304"/>
      <c r="X479" s="304"/>
      <c r="Y479" s="304"/>
    </row>
    <row r="480" spans="1:25" ht="40.5" customHeight="1" x14ac:dyDescent="0.25">
      <c r="A480" s="218"/>
      <c r="B480" s="248"/>
      <c r="C480" s="248"/>
      <c r="D480" s="218"/>
      <c r="E480" s="303"/>
      <c r="F480" s="304"/>
      <c r="G480" s="304"/>
      <c r="H480" s="304"/>
      <c r="I480" s="304"/>
      <c r="J480" s="304"/>
      <c r="K480" s="318"/>
      <c r="L480" s="248"/>
      <c r="M480" s="304"/>
      <c r="N480" s="304"/>
      <c r="O480" s="304"/>
      <c r="P480" s="304"/>
      <c r="Q480" s="304"/>
      <c r="R480" s="304"/>
      <c r="S480" s="304"/>
      <c r="T480" s="304"/>
      <c r="U480" s="304"/>
      <c r="V480" s="304"/>
      <c r="W480" s="304"/>
      <c r="X480" s="304"/>
      <c r="Y480" s="304"/>
    </row>
    <row r="481" spans="1:25" ht="40.5" customHeight="1" x14ac:dyDescent="0.25">
      <c r="A481" s="218"/>
      <c r="B481" s="248"/>
      <c r="C481" s="248"/>
      <c r="D481" s="248"/>
      <c r="E481" s="303"/>
      <c r="F481" s="304"/>
      <c r="G481" s="304"/>
      <c r="H481" s="304"/>
      <c r="I481" s="304"/>
      <c r="J481" s="304"/>
      <c r="K481" s="304"/>
      <c r="L481" s="248"/>
      <c r="M481" s="304"/>
      <c r="N481" s="304"/>
      <c r="O481" s="304"/>
      <c r="P481" s="304"/>
      <c r="Q481" s="304"/>
      <c r="R481" s="304"/>
      <c r="S481" s="304"/>
      <c r="T481" s="304"/>
      <c r="U481" s="304"/>
      <c r="V481" s="304"/>
      <c r="W481" s="304"/>
      <c r="X481" s="304"/>
      <c r="Y481" s="304"/>
    </row>
    <row r="482" spans="1:25" ht="40.5" customHeight="1" x14ac:dyDescent="0.25">
      <c r="A482" s="218"/>
      <c r="B482" s="248"/>
      <c r="C482" s="248"/>
      <c r="D482" s="248"/>
      <c r="E482" s="303"/>
      <c r="F482" s="304"/>
      <c r="G482" s="318"/>
      <c r="H482" s="304"/>
      <c r="I482" s="304"/>
      <c r="J482" s="304"/>
      <c r="K482" s="304"/>
      <c r="L482" s="248"/>
      <c r="M482" s="304"/>
      <c r="N482" s="304"/>
      <c r="O482" s="304"/>
      <c r="P482" s="304"/>
      <c r="Q482" s="304"/>
      <c r="R482" s="304"/>
      <c r="S482" s="304"/>
      <c r="T482" s="304"/>
      <c r="U482" s="304"/>
      <c r="V482" s="304"/>
      <c r="W482" s="304"/>
      <c r="X482" s="304"/>
      <c r="Y482" s="304"/>
    </row>
    <row r="483" spans="1:25" ht="40.5" customHeight="1" x14ac:dyDescent="0.25">
      <c r="A483" s="218"/>
      <c r="B483" s="248"/>
      <c r="C483" s="248"/>
      <c r="D483" s="248"/>
      <c r="E483" s="303"/>
      <c r="F483" s="304"/>
      <c r="G483" s="304"/>
      <c r="H483" s="304"/>
      <c r="I483" s="304"/>
      <c r="J483" s="304"/>
      <c r="K483" s="304"/>
      <c r="L483" s="248"/>
      <c r="M483" s="304"/>
      <c r="N483" s="304"/>
      <c r="O483" s="304"/>
      <c r="P483" s="304"/>
      <c r="Q483" s="304"/>
      <c r="R483" s="304"/>
      <c r="S483" s="304"/>
      <c r="T483" s="304"/>
      <c r="U483" s="304"/>
      <c r="V483" s="304"/>
      <c r="W483" s="304"/>
      <c r="X483" s="304"/>
      <c r="Y483" s="304"/>
    </row>
    <row r="484" spans="1:25" ht="40.5" customHeight="1" x14ac:dyDescent="0.25">
      <c r="A484" s="218"/>
      <c r="B484" s="248"/>
      <c r="C484" s="248"/>
      <c r="D484" s="248"/>
      <c r="E484" s="303"/>
      <c r="F484" s="304"/>
      <c r="G484" s="304"/>
      <c r="H484" s="304"/>
      <c r="I484" s="304"/>
      <c r="J484" s="304"/>
      <c r="K484" s="304"/>
      <c r="L484" s="248"/>
      <c r="M484" s="304"/>
      <c r="N484" s="304"/>
      <c r="O484" s="304"/>
      <c r="P484" s="304"/>
      <c r="Q484" s="304"/>
      <c r="R484" s="304"/>
      <c r="S484" s="304"/>
      <c r="T484" s="304"/>
      <c r="U484" s="304"/>
      <c r="V484" s="304"/>
      <c r="W484" s="304"/>
      <c r="X484" s="304"/>
      <c r="Y484" s="304"/>
    </row>
    <row r="485" spans="1:25" ht="40.5" customHeight="1" x14ac:dyDescent="0.25">
      <c r="A485" s="218"/>
      <c r="B485" s="248"/>
      <c r="C485" s="218"/>
      <c r="D485" s="218"/>
      <c r="E485" s="303"/>
      <c r="F485" s="304"/>
      <c r="G485" s="304"/>
      <c r="H485" s="304"/>
      <c r="I485" s="304"/>
      <c r="J485" s="304"/>
      <c r="K485" s="304"/>
      <c r="L485" s="248"/>
      <c r="M485" s="304"/>
      <c r="N485" s="318"/>
      <c r="O485" s="304"/>
      <c r="P485" s="304"/>
      <c r="Q485" s="304"/>
      <c r="R485" s="304"/>
      <c r="S485" s="304"/>
      <c r="T485" s="304"/>
      <c r="U485" s="304"/>
      <c r="V485" s="304"/>
      <c r="W485" s="304"/>
      <c r="X485" s="304"/>
      <c r="Y485" s="304"/>
    </row>
    <row r="486" spans="1:25" ht="40.5" customHeight="1" x14ac:dyDescent="0.25">
      <c r="A486" s="218"/>
      <c r="B486" s="248"/>
      <c r="C486" s="248"/>
      <c r="D486" s="248"/>
      <c r="E486" s="303"/>
      <c r="F486" s="304"/>
      <c r="G486" s="318"/>
      <c r="H486" s="304"/>
      <c r="I486" s="304"/>
      <c r="J486" s="304"/>
      <c r="K486" s="304"/>
      <c r="L486" s="248"/>
      <c r="M486" s="304"/>
      <c r="N486" s="304"/>
      <c r="O486" s="304"/>
      <c r="P486" s="304"/>
      <c r="Q486" s="304"/>
      <c r="R486" s="304"/>
      <c r="S486" s="304"/>
      <c r="T486" s="304"/>
      <c r="U486" s="304"/>
      <c r="V486" s="304"/>
      <c r="W486" s="304"/>
      <c r="X486" s="304"/>
      <c r="Y486" s="304"/>
    </row>
    <row r="487" spans="1:25" ht="40.5" customHeight="1" x14ac:dyDescent="0.25">
      <c r="A487" s="218"/>
      <c r="B487" s="248"/>
      <c r="C487" s="218"/>
      <c r="D487" s="218"/>
      <c r="E487" s="303"/>
      <c r="F487" s="304"/>
      <c r="G487" s="318"/>
      <c r="H487" s="304"/>
      <c r="I487" s="304"/>
      <c r="J487" s="304"/>
      <c r="K487" s="304"/>
      <c r="L487" s="248"/>
      <c r="M487" s="304"/>
      <c r="N487" s="304"/>
      <c r="O487" s="304"/>
      <c r="P487" s="304"/>
      <c r="Q487" s="304"/>
      <c r="R487" s="304"/>
      <c r="S487" s="304"/>
      <c r="T487" s="304"/>
      <c r="U487" s="304"/>
      <c r="V487" s="304"/>
      <c r="W487" s="304"/>
      <c r="X487" s="304"/>
      <c r="Y487" s="304"/>
    </row>
    <row r="488" spans="1:25" ht="40.5" customHeight="1" x14ac:dyDescent="0.25">
      <c r="A488" s="218"/>
      <c r="B488" s="248"/>
      <c r="C488" s="248"/>
      <c r="D488" s="248"/>
      <c r="E488" s="303"/>
      <c r="F488" s="318"/>
      <c r="G488" s="304"/>
      <c r="H488" s="304"/>
      <c r="I488" s="304"/>
      <c r="J488" s="304"/>
      <c r="K488" s="304"/>
      <c r="L488" s="248"/>
      <c r="M488" s="304"/>
      <c r="N488" s="304"/>
      <c r="O488" s="304"/>
      <c r="P488" s="304"/>
      <c r="Q488" s="304"/>
      <c r="R488" s="304"/>
      <c r="S488" s="304"/>
      <c r="T488" s="304"/>
      <c r="U488" s="304"/>
      <c r="V488" s="304"/>
      <c r="W488" s="304"/>
      <c r="X488" s="304"/>
      <c r="Y488" s="304"/>
    </row>
    <row r="489" spans="1:25" ht="40.5" customHeight="1" x14ac:dyDescent="0.25">
      <c r="A489" s="218"/>
      <c r="B489" s="248"/>
      <c r="C489" s="248"/>
      <c r="D489" s="248"/>
      <c r="E489" s="303"/>
      <c r="F489" s="304"/>
      <c r="G489" s="318"/>
      <c r="H489" s="304"/>
      <c r="I489" s="304"/>
      <c r="J489" s="304"/>
      <c r="K489" s="304"/>
      <c r="L489" s="248"/>
      <c r="M489" s="304"/>
      <c r="N489" s="304"/>
      <c r="O489" s="304"/>
      <c r="P489" s="304"/>
      <c r="Q489" s="304"/>
      <c r="R489" s="304"/>
      <c r="S489" s="304"/>
      <c r="T489" s="304"/>
      <c r="U489" s="304"/>
      <c r="V489" s="304"/>
      <c r="W489" s="304"/>
      <c r="X489" s="304"/>
      <c r="Y489" s="304"/>
    </row>
    <row r="490" spans="1:25" ht="40.5" customHeight="1" x14ac:dyDescent="0.25">
      <c r="A490" s="218"/>
      <c r="B490" s="248"/>
      <c r="C490" s="248"/>
      <c r="D490" s="248"/>
      <c r="E490" s="303"/>
      <c r="F490" s="304"/>
      <c r="G490" s="318"/>
      <c r="H490" s="304"/>
      <c r="I490" s="304"/>
      <c r="J490" s="304"/>
      <c r="K490" s="304"/>
      <c r="L490" s="248"/>
      <c r="M490" s="304"/>
      <c r="N490" s="304"/>
      <c r="O490" s="304"/>
      <c r="P490" s="304"/>
      <c r="Q490" s="304"/>
      <c r="R490" s="304"/>
      <c r="S490" s="304"/>
      <c r="T490" s="304"/>
      <c r="U490" s="304"/>
      <c r="V490" s="304"/>
      <c r="W490" s="304"/>
      <c r="X490" s="304"/>
      <c r="Y490" s="304"/>
    </row>
    <row r="491" spans="1:25" ht="40.5" customHeight="1" x14ac:dyDescent="0.25">
      <c r="A491" s="218"/>
      <c r="B491" s="248"/>
      <c r="C491" s="248"/>
      <c r="D491" s="248"/>
      <c r="E491" s="303"/>
      <c r="F491" s="304"/>
      <c r="G491" s="304"/>
      <c r="H491" s="304"/>
      <c r="I491" s="304"/>
      <c r="J491" s="304"/>
      <c r="K491" s="304"/>
      <c r="L491" s="248"/>
      <c r="M491" s="304"/>
      <c r="N491" s="318"/>
      <c r="O491" s="304"/>
      <c r="P491" s="304"/>
      <c r="Q491" s="304"/>
      <c r="R491" s="304"/>
      <c r="S491" s="304"/>
      <c r="T491" s="304"/>
      <c r="U491" s="304"/>
      <c r="V491" s="304"/>
      <c r="W491" s="304"/>
      <c r="X491" s="304"/>
      <c r="Y491" s="304"/>
    </row>
    <row r="492" spans="1:25" ht="40.5" customHeight="1" x14ac:dyDescent="0.25">
      <c r="A492" s="218"/>
      <c r="B492" s="248"/>
      <c r="C492" s="248"/>
      <c r="D492" s="218"/>
      <c r="E492" s="303"/>
      <c r="F492" s="304"/>
      <c r="G492" s="304"/>
      <c r="H492" s="304"/>
      <c r="I492" s="304"/>
      <c r="J492" s="304"/>
      <c r="K492" s="304"/>
      <c r="L492" s="218"/>
      <c r="M492" s="318"/>
      <c r="N492" s="304"/>
      <c r="O492" s="304"/>
      <c r="P492" s="304"/>
      <c r="Q492" s="304"/>
      <c r="R492" s="304"/>
      <c r="S492" s="304"/>
      <c r="T492" s="304"/>
      <c r="U492" s="304"/>
      <c r="V492" s="304"/>
      <c r="W492" s="304"/>
      <c r="X492" s="304"/>
      <c r="Y492" s="304"/>
    </row>
    <row r="493" spans="1:25" ht="40.5" customHeight="1" x14ac:dyDescent="0.25">
      <c r="A493" s="218"/>
      <c r="B493" s="248"/>
      <c r="C493" s="248"/>
      <c r="D493" s="248"/>
      <c r="E493" s="303"/>
      <c r="F493" s="304"/>
      <c r="G493" s="304"/>
      <c r="H493" s="304"/>
      <c r="I493" s="304"/>
      <c r="J493" s="318"/>
      <c r="K493" s="304"/>
      <c r="L493" s="248"/>
      <c r="M493" s="304"/>
      <c r="N493" s="304"/>
      <c r="O493" s="304"/>
      <c r="P493" s="304"/>
      <c r="Q493" s="304"/>
      <c r="R493" s="304"/>
      <c r="S493" s="304"/>
      <c r="T493" s="304"/>
      <c r="U493" s="304"/>
      <c r="V493" s="304"/>
      <c r="W493" s="304"/>
      <c r="X493" s="304"/>
      <c r="Y493" s="304"/>
    </row>
    <row r="494" spans="1:25" ht="40.5" customHeight="1" x14ac:dyDescent="0.25">
      <c r="A494" s="218"/>
      <c r="B494" s="248"/>
      <c r="C494" s="248"/>
      <c r="D494" s="248"/>
      <c r="E494" s="303"/>
      <c r="F494" s="304"/>
      <c r="G494" s="304"/>
      <c r="H494" s="304"/>
      <c r="I494" s="304"/>
      <c r="J494" s="318"/>
      <c r="K494" s="304"/>
      <c r="L494" s="248"/>
      <c r="M494" s="304"/>
      <c r="N494" s="304"/>
      <c r="O494" s="304"/>
      <c r="P494" s="304"/>
      <c r="Q494" s="304"/>
      <c r="R494" s="304"/>
      <c r="S494" s="303"/>
      <c r="T494" s="303"/>
      <c r="U494" s="303"/>
      <c r="V494" s="303"/>
      <c r="W494" s="304"/>
      <c r="X494" s="304"/>
      <c r="Y494" s="304"/>
    </row>
    <row r="495" spans="1:25" ht="40.5" customHeight="1" x14ac:dyDescent="0.25">
      <c r="A495" s="218"/>
      <c r="B495" s="248"/>
      <c r="C495" s="248"/>
      <c r="D495" s="248"/>
      <c r="E495" s="303"/>
      <c r="F495" s="304"/>
      <c r="G495" s="318"/>
      <c r="H495" s="304"/>
      <c r="I495" s="304"/>
      <c r="J495" s="304"/>
      <c r="K495" s="304"/>
      <c r="L495" s="248"/>
      <c r="M495" s="304"/>
      <c r="N495" s="304"/>
      <c r="O495" s="304"/>
      <c r="P495" s="304"/>
      <c r="Q495" s="304"/>
      <c r="R495" s="304"/>
      <c r="S495" s="304"/>
      <c r="T495" s="304"/>
      <c r="U495" s="304"/>
      <c r="V495" s="304"/>
      <c r="W495" s="304"/>
      <c r="X495" s="304"/>
      <c r="Y495" s="304"/>
    </row>
    <row r="496" spans="1:25" ht="40.5" customHeight="1" x14ac:dyDescent="0.25">
      <c r="A496" s="218"/>
      <c r="B496" s="248"/>
      <c r="C496" s="248"/>
      <c r="D496" s="248"/>
      <c r="E496" s="303"/>
      <c r="F496" s="304"/>
      <c r="G496" s="318"/>
      <c r="H496" s="304"/>
      <c r="I496" s="304"/>
      <c r="J496" s="304"/>
      <c r="K496" s="304"/>
      <c r="L496" s="248"/>
      <c r="M496" s="304"/>
      <c r="N496" s="304"/>
      <c r="O496" s="304"/>
      <c r="P496" s="304"/>
      <c r="Q496" s="304"/>
      <c r="R496" s="304"/>
      <c r="S496" s="304"/>
      <c r="T496" s="304"/>
      <c r="U496" s="304"/>
      <c r="V496" s="304"/>
      <c r="W496" s="304"/>
      <c r="X496" s="304"/>
      <c r="Y496" s="304"/>
    </row>
    <row r="497" spans="1:25" ht="40.5" customHeight="1" x14ac:dyDescent="0.25">
      <c r="A497" s="218"/>
      <c r="B497" s="248"/>
      <c r="C497" s="248"/>
      <c r="D497" s="218"/>
      <c r="E497" s="303"/>
      <c r="F497" s="304"/>
      <c r="G497" s="304"/>
      <c r="H497" s="304"/>
      <c r="I497" s="304"/>
      <c r="J497" s="304"/>
      <c r="K497" s="304"/>
      <c r="L497" s="248"/>
      <c r="M497" s="304"/>
      <c r="N497" s="304"/>
      <c r="O497" s="304"/>
      <c r="P497" s="304"/>
      <c r="Q497" s="304"/>
      <c r="R497" s="304"/>
      <c r="S497" s="304"/>
      <c r="T497" s="304"/>
      <c r="U497" s="304"/>
      <c r="V497" s="304"/>
      <c r="W497" s="304"/>
      <c r="X497" s="304"/>
      <c r="Y497" s="304"/>
    </row>
    <row r="498" spans="1:25" ht="40.5" customHeight="1" x14ac:dyDescent="0.25">
      <c r="A498" s="218"/>
      <c r="B498" s="248"/>
      <c r="C498" s="218"/>
      <c r="D498" s="218"/>
      <c r="E498" s="303"/>
      <c r="F498" s="304"/>
      <c r="G498" s="318"/>
      <c r="H498" s="304"/>
      <c r="I498" s="304"/>
      <c r="J498" s="304"/>
      <c r="K498" s="304"/>
      <c r="L498" s="248"/>
      <c r="M498" s="304"/>
      <c r="N498" s="304"/>
      <c r="O498" s="304"/>
      <c r="P498" s="304"/>
      <c r="Q498" s="304"/>
      <c r="R498" s="304"/>
      <c r="S498" s="304"/>
      <c r="T498" s="304"/>
      <c r="U498" s="304"/>
      <c r="V498" s="304"/>
      <c r="W498" s="304"/>
      <c r="X498" s="304"/>
      <c r="Y498" s="304"/>
    </row>
    <row r="499" spans="1:25" ht="40.5" customHeight="1" x14ac:dyDescent="0.25">
      <c r="A499" s="218"/>
      <c r="B499" s="248"/>
      <c r="C499" s="218"/>
      <c r="D499" s="218"/>
      <c r="E499" s="303"/>
      <c r="F499" s="304"/>
      <c r="G499" s="318"/>
      <c r="H499" s="304"/>
      <c r="I499" s="304"/>
      <c r="J499" s="304"/>
      <c r="K499" s="304"/>
      <c r="L499" s="248"/>
      <c r="M499" s="304"/>
      <c r="N499" s="304"/>
      <c r="O499" s="304"/>
      <c r="P499" s="304"/>
      <c r="Q499" s="304"/>
      <c r="R499" s="304"/>
      <c r="S499" s="304"/>
      <c r="T499" s="304"/>
      <c r="U499" s="304"/>
      <c r="V499" s="304"/>
      <c r="W499" s="304"/>
      <c r="X499" s="304"/>
      <c r="Y499" s="304"/>
    </row>
    <row r="500" spans="1:25" ht="40.5" customHeight="1" x14ac:dyDescent="0.25">
      <c r="A500" s="218"/>
      <c r="B500" s="248"/>
      <c r="C500" s="218"/>
      <c r="D500" s="218"/>
      <c r="E500" s="303"/>
      <c r="F500" s="304"/>
      <c r="G500" s="304"/>
      <c r="H500" s="304"/>
      <c r="I500" s="304"/>
      <c r="J500" s="304"/>
      <c r="K500" s="304"/>
      <c r="L500" s="248"/>
      <c r="M500" s="304"/>
      <c r="N500" s="318"/>
      <c r="O500" s="304"/>
      <c r="P500" s="304"/>
      <c r="Q500" s="304"/>
      <c r="R500" s="304"/>
      <c r="S500" s="304"/>
      <c r="T500" s="304"/>
      <c r="U500" s="304"/>
      <c r="V500" s="304"/>
      <c r="W500" s="304"/>
      <c r="X500" s="304"/>
      <c r="Y500" s="304"/>
    </row>
    <row r="501" spans="1:25" ht="40.5" customHeight="1" x14ac:dyDescent="0.25">
      <c r="A501" s="218"/>
      <c r="B501" s="248"/>
      <c r="C501" s="218"/>
      <c r="D501" s="218"/>
      <c r="E501" s="303"/>
      <c r="F501" s="304"/>
      <c r="G501" s="318"/>
      <c r="H501" s="304"/>
      <c r="I501" s="304"/>
      <c r="J501" s="304"/>
      <c r="K501" s="304"/>
      <c r="L501" s="248"/>
      <c r="M501" s="304"/>
      <c r="N501" s="304"/>
      <c r="O501" s="304"/>
      <c r="P501" s="304"/>
      <c r="Q501" s="304"/>
      <c r="R501" s="304"/>
      <c r="S501" s="304"/>
      <c r="T501" s="304"/>
      <c r="U501" s="304"/>
      <c r="V501" s="304"/>
      <c r="W501" s="304"/>
      <c r="X501" s="304"/>
      <c r="Y501" s="304"/>
    </row>
    <row r="502" spans="1:25" ht="40.5" customHeight="1" x14ac:dyDescent="0.25">
      <c r="A502" s="218"/>
      <c r="B502" s="248"/>
      <c r="C502" s="248"/>
      <c r="D502" s="248"/>
      <c r="E502" s="303"/>
      <c r="F502" s="304"/>
      <c r="G502" s="318"/>
      <c r="H502" s="304"/>
      <c r="I502" s="304"/>
      <c r="J502" s="304"/>
      <c r="K502" s="304"/>
      <c r="L502" s="248"/>
      <c r="M502" s="304"/>
      <c r="N502" s="304"/>
      <c r="O502" s="304"/>
      <c r="P502" s="304"/>
      <c r="Q502" s="304"/>
      <c r="R502" s="304"/>
      <c r="S502" s="304"/>
      <c r="T502" s="304"/>
      <c r="U502" s="304"/>
      <c r="V502" s="304"/>
      <c r="W502" s="304"/>
      <c r="X502" s="304"/>
      <c r="Y502" s="304"/>
    </row>
    <row r="503" spans="1:25" ht="40.5" customHeight="1" x14ac:dyDescent="0.25">
      <c r="A503" s="218"/>
      <c r="B503" s="248"/>
      <c r="C503" s="248"/>
      <c r="D503" s="218"/>
      <c r="E503" s="303"/>
      <c r="F503" s="304"/>
      <c r="G503" s="304"/>
      <c r="H503" s="304"/>
      <c r="I503" s="304"/>
      <c r="J503" s="304"/>
      <c r="K503" s="304"/>
      <c r="L503" s="218"/>
      <c r="M503" s="318"/>
      <c r="N503" s="304"/>
      <c r="O503" s="304"/>
      <c r="P503" s="304"/>
      <c r="Q503" s="304"/>
      <c r="R503" s="304"/>
      <c r="S503" s="304"/>
      <c r="T503" s="304"/>
      <c r="U503" s="304"/>
      <c r="V503" s="304"/>
      <c r="W503" s="304"/>
      <c r="X503" s="304"/>
      <c r="Y503" s="304"/>
    </row>
    <row r="504" spans="1:25" ht="40.5" customHeight="1" x14ac:dyDescent="0.25">
      <c r="A504" s="218"/>
      <c r="B504" s="248"/>
      <c r="C504" s="248"/>
      <c r="D504" s="248"/>
      <c r="E504" s="303"/>
      <c r="F504" s="304"/>
      <c r="G504" s="318"/>
      <c r="H504" s="304"/>
      <c r="I504" s="304"/>
      <c r="J504" s="304"/>
      <c r="K504" s="304"/>
      <c r="L504" s="248"/>
      <c r="M504" s="304"/>
      <c r="N504" s="304"/>
      <c r="O504" s="304"/>
      <c r="P504" s="304"/>
      <c r="Q504" s="304"/>
      <c r="R504" s="304"/>
      <c r="S504" s="304"/>
      <c r="T504" s="304"/>
      <c r="U504" s="304"/>
      <c r="V504" s="304"/>
      <c r="W504" s="304"/>
      <c r="X504" s="304"/>
      <c r="Y504" s="304"/>
    </row>
    <row r="505" spans="1:25" ht="40.5" customHeight="1" x14ac:dyDescent="0.25">
      <c r="A505" s="218"/>
      <c r="B505" s="248"/>
      <c r="C505" s="248"/>
      <c r="D505" s="248"/>
      <c r="E505" s="303"/>
      <c r="F505" s="304"/>
      <c r="G505" s="318"/>
      <c r="H505" s="304"/>
      <c r="I505" s="304"/>
      <c r="J505" s="304"/>
      <c r="K505" s="304"/>
      <c r="L505" s="248"/>
      <c r="M505" s="304"/>
      <c r="N505" s="304"/>
      <c r="O505" s="304"/>
      <c r="P505" s="304"/>
      <c r="Q505" s="304"/>
      <c r="R505" s="304"/>
      <c r="S505" s="304"/>
      <c r="T505" s="304"/>
      <c r="U505" s="304"/>
      <c r="V505" s="304"/>
      <c r="W505" s="304"/>
      <c r="X505" s="304"/>
      <c r="Y505" s="304"/>
    </row>
    <row r="506" spans="1:25" ht="40.5" customHeight="1" x14ac:dyDescent="0.25">
      <c r="A506" s="218"/>
      <c r="B506" s="248"/>
      <c r="C506" s="248"/>
      <c r="D506" s="248"/>
      <c r="E506" s="303"/>
      <c r="F506" s="304"/>
      <c r="G506" s="318"/>
      <c r="H506" s="304"/>
      <c r="I506" s="304"/>
      <c r="J506" s="304"/>
      <c r="K506" s="304"/>
      <c r="L506" s="248"/>
      <c r="M506" s="304"/>
      <c r="N506" s="304"/>
      <c r="O506" s="304"/>
      <c r="P506" s="304"/>
      <c r="Q506" s="304"/>
      <c r="R506" s="304"/>
      <c r="S506" s="304"/>
      <c r="T506" s="304"/>
      <c r="U506" s="304"/>
      <c r="V506" s="304"/>
      <c r="W506" s="304"/>
      <c r="X506" s="304"/>
      <c r="Y506" s="304"/>
    </row>
    <row r="507" spans="1:25" ht="40.5" customHeight="1" x14ac:dyDescent="0.25">
      <c r="A507" s="218"/>
      <c r="B507" s="248"/>
      <c r="C507" s="248"/>
      <c r="D507" s="248"/>
      <c r="E507" s="303"/>
      <c r="F507" s="304"/>
      <c r="G507" s="318"/>
      <c r="H507" s="304"/>
      <c r="I507" s="304"/>
      <c r="J507" s="304"/>
      <c r="K507" s="304"/>
      <c r="L507" s="248"/>
      <c r="M507" s="304"/>
      <c r="N507" s="304"/>
      <c r="O507" s="304"/>
      <c r="P507" s="304"/>
      <c r="Q507" s="304"/>
      <c r="R507" s="304"/>
      <c r="S507" s="304"/>
      <c r="T507" s="304"/>
      <c r="U507" s="304"/>
      <c r="V507" s="304"/>
      <c r="W507" s="304"/>
      <c r="X507" s="304"/>
      <c r="Y507" s="304"/>
    </row>
    <row r="508" spans="1:25" ht="40.5" customHeight="1" x14ac:dyDescent="0.25">
      <c r="A508" s="218"/>
      <c r="B508" s="248"/>
      <c r="C508" s="248"/>
      <c r="D508" s="218"/>
      <c r="E508" s="303"/>
      <c r="F508" s="304"/>
      <c r="G508" s="304"/>
      <c r="H508" s="304"/>
      <c r="I508" s="304"/>
      <c r="J508" s="304"/>
      <c r="K508" s="304"/>
      <c r="L508" s="218"/>
      <c r="M508" s="318"/>
      <c r="N508" s="304"/>
      <c r="O508" s="304"/>
      <c r="P508" s="304"/>
      <c r="Q508" s="304"/>
      <c r="R508" s="304"/>
      <c r="S508" s="304"/>
      <c r="T508" s="304"/>
      <c r="U508" s="304"/>
      <c r="V508" s="304"/>
      <c r="W508" s="304"/>
      <c r="X508" s="304"/>
      <c r="Y508" s="304"/>
    </row>
    <row r="509" spans="1:25" ht="40.5" customHeight="1" x14ac:dyDescent="0.25">
      <c r="A509" s="218"/>
      <c r="B509" s="248"/>
      <c r="C509" s="248"/>
      <c r="D509" s="248"/>
      <c r="E509" s="303"/>
      <c r="F509" s="304"/>
      <c r="G509" s="318"/>
      <c r="H509" s="304"/>
      <c r="I509" s="304"/>
      <c r="J509" s="304"/>
      <c r="K509" s="304"/>
      <c r="L509" s="248"/>
      <c r="M509" s="304"/>
      <c r="N509" s="304"/>
      <c r="O509" s="304"/>
      <c r="P509" s="304"/>
      <c r="Q509" s="304"/>
      <c r="R509" s="304"/>
      <c r="S509" s="304"/>
      <c r="T509" s="304"/>
      <c r="U509" s="304"/>
      <c r="V509" s="304"/>
      <c r="W509" s="304"/>
      <c r="X509" s="304"/>
      <c r="Y509" s="304"/>
    </row>
    <row r="510" spans="1:25" ht="40.5" customHeight="1" x14ac:dyDescent="0.25">
      <c r="A510" s="218"/>
      <c r="B510" s="248"/>
      <c r="C510" s="248"/>
      <c r="D510" s="248"/>
      <c r="E510" s="303"/>
      <c r="F510" s="304"/>
      <c r="G510" s="318"/>
      <c r="H510" s="304"/>
      <c r="I510" s="304"/>
      <c r="J510" s="304"/>
      <c r="K510" s="318"/>
      <c r="L510" s="248"/>
      <c r="M510" s="304"/>
      <c r="N510" s="304"/>
      <c r="O510" s="304"/>
      <c r="P510" s="304"/>
      <c r="Q510" s="304"/>
      <c r="R510" s="304"/>
      <c r="S510" s="304"/>
      <c r="T510" s="304"/>
      <c r="U510" s="304"/>
      <c r="V510" s="304"/>
      <c r="W510" s="304"/>
      <c r="X510" s="304"/>
      <c r="Y510" s="304"/>
    </row>
    <row r="511" spans="1:25" ht="40.5" customHeight="1" x14ac:dyDescent="0.25">
      <c r="A511" s="218"/>
      <c r="B511" s="248"/>
      <c r="C511" s="248"/>
      <c r="D511" s="248"/>
      <c r="E511" s="303"/>
      <c r="F511" s="304"/>
      <c r="G511" s="318"/>
      <c r="H511" s="304"/>
      <c r="I511" s="304"/>
      <c r="J511" s="304"/>
      <c r="K511" s="304"/>
      <c r="L511" s="248"/>
      <c r="M511" s="304"/>
      <c r="N511" s="304"/>
      <c r="O511" s="304"/>
      <c r="P511" s="304"/>
      <c r="Q511" s="304"/>
      <c r="R511" s="304"/>
      <c r="S511" s="304"/>
      <c r="T511" s="304"/>
      <c r="U511" s="304"/>
      <c r="V511" s="304"/>
      <c r="W511" s="304"/>
      <c r="X511" s="304"/>
      <c r="Y511" s="304"/>
    </row>
    <row r="512" spans="1:25" ht="40.5" customHeight="1" x14ac:dyDescent="0.25">
      <c r="A512" s="218"/>
      <c r="B512" s="248"/>
      <c r="C512" s="248"/>
      <c r="D512" s="248"/>
      <c r="E512" s="303"/>
      <c r="F512" s="304"/>
      <c r="G512" s="318"/>
      <c r="H512" s="304"/>
      <c r="I512" s="304"/>
      <c r="J512" s="304"/>
      <c r="K512" s="304"/>
      <c r="L512" s="248"/>
      <c r="M512" s="304"/>
      <c r="N512" s="304"/>
      <c r="O512" s="304"/>
      <c r="P512" s="304"/>
      <c r="Q512" s="304"/>
      <c r="R512" s="304"/>
      <c r="S512" s="304"/>
      <c r="T512" s="304"/>
      <c r="U512" s="304"/>
      <c r="V512" s="304"/>
      <c r="W512" s="304"/>
      <c r="X512" s="304"/>
      <c r="Y512" s="304"/>
    </row>
    <row r="513" spans="1:26" ht="40.5" customHeight="1" x14ac:dyDescent="0.25">
      <c r="A513" s="218"/>
      <c r="B513" s="248"/>
      <c r="C513" s="248"/>
      <c r="D513" s="248"/>
      <c r="E513" s="303"/>
      <c r="F513" s="304"/>
      <c r="G513" s="318"/>
      <c r="H513" s="304"/>
      <c r="I513" s="304"/>
      <c r="J513" s="304"/>
      <c r="K513" s="304"/>
      <c r="L513" s="248"/>
      <c r="M513" s="304"/>
      <c r="N513" s="304"/>
      <c r="O513" s="304"/>
      <c r="P513" s="304"/>
      <c r="Q513" s="304"/>
      <c r="R513" s="304"/>
      <c r="S513" s="304"/>
      <c r="T513" s="304"/>
      <c r="U513" s="304"/>
      <c r="V513" s="304"/>
      <c r="W513" s="304"/>
      <c r="X513" s="304"/>
      <c r="Y513" s="304"/>
    </row>
    <row r="514" spans="1:26" ht="40.5" customHeight="1" x14ac:dyDescent="0.25">
      <c r="A514" s="218"/>
      <c r="B514" s="248"/>
      <c r="C514" s="248"/>
      <c r="D514" s="248"/>
      <c r="E514" s="303"/>
      <c r="F514" s="304"/>
      <c r="G514" s="318"/>
      <c r="H514" s="304"/>
      <c r="I514" s="304"/>
      <c r="J514" s="304"/>
      <c r="K514" s="304"/>
      <c r="L514" s="248"/>
      <c r="M514" s="304"/>
      <c r="N514" s="304"/>
      <c r="O514" s="304"/>
      <c r="P514" s="304"/>
      <c r="Q514" s="304"/>
      <c r="R514" s="304"/>
      <c r="S514" s="304"/>
      <c r="T514" s="304"/>
      <c r="U514" s="304"/>
      <c r="V514" s="304"/>
      <c r="W514" s="304"/>
      <c r="X514" s="304"/>
      <c r="Y514" s="304"/>
    </row>
    <row r="515" spans="1:26" ht="40.5" customHeight="1" x14ac:dyDescent="0.25">
      <c r="A515" s="218"/>
      <c r="B515" s="248"/>
      <c r="C515" s="248"/>
      <c r="D515" s="248"/>
      <c r="E515" s="303"/>
      <c r="F515" s="304"/>
      <c r="G515" s="304"/>
      <c r="H515" s="304"/>
      <c r="I515" s="318"/>
      <c r="J515" s="318"/>
      <c r="K515" s="304"/>
      <c r="L515" s="248"/>
      <c r="M515" s="304"/>
      <c r="N515" s="304"/>
      <c r="O515" s="304"/>
      <c r="P515" s="304"/>
      <c r="Q515" s="304"/>
      <c r="R515" s="304"/>
      <c r="S515" s="304"/>
      <c r="T515" s="304"/>
      <c r="U515" s="304"/>
      <c r="V515" s="304"/>
      <c r="W515" s="304"/>
      <c r="X515" s="304"/>
      <c r="Y515" s="304"/>
    </row>
    <row r="516" spans="1:26" ht="40.5" customHeight="1" x14ac:dyDescent="0.25">
      <c r="A516" s="218"/>
      <c r="B516" s="248"/>
      <c r="C516" s="248"/>
      <c r="D516" s="248"/>
      <c r="E516" s="303"/>
      <c r="F516" s="304"/>
      <c r="G516" s="304"/>
      <c r="H516" s="304"/>
      <c r="I516" s="304"/>
      <c r="J516" s="304"/>
      <c r="K516" s="304"/>
      <c r="L516" s="248"/>
      <c r="M516" s="304"/>
      <c r="N516" s="304"/>
      <c r="O516" s="304"/>
      <c r="P516" s="304"/>
      <c r="Q516" s="304"/>
      <c r="R516" s="304"/>
      <c r="S516" s="304"/>
      <c r="T516" s="304"/>
      <c r="U516" s="304"/>
      <c r="V516" s="304"/>
      <c r="W516" s="304"/>
      <c r="X516" s="304"/>
      <c r="Y516" s="304"/>
    </row>
    <row r="517" spans="1:26" x14ac:dyDescent="0.25">
      <c r="A517" s="218"/>
      <c r="B517" s="248"/>
      <c r="C517" s="306"/>
      <c r="D517" s="306"/>
      <c r="E517" s="303"/>
      <c r="F517" s="303"/>
      <c r="G517" s="303"/>
      <c r="H517" s="303"/>
      <c r="I517" s="303"/>
      <c r="J517" s="303"/>
      <c r="K517" s="303"/>
      <c r="L517" s="306"/>
      <c r="M517" s="303"/>
      <c r="N517" s="303"/>
      <c r="O517" s="303"/>
      <c r="P517" s="303"/>
      <c r="Q517" s="303"/>
      <c r="R517" s="303"/>
      <c r="S517" s="303"/>
      <c r="T517" s="303"/>
      <c r="U517" s="303"/>
      <c r="V517" s="303"/>
      <c r="W517" s="303"/>
      <c r="X517" s="303"/>
      <c r="Y517" s="303"/>
      <c r="Z517" s="279"/>
    </row>
    <row r="518" spans="1:26" x14ac:dyDescent="0.25">
      <c r="A518" s="218"/>
      <c r="B518" s="248"/>
      <c r="C518" s="306"/>
      <c r="D518" s="306"/>
      <c r="E518" s="303"/>
      <c r="F518" s="303"/>
      <c r="G518" s="303"/>
      <c r="H518" s="303"/>
      <c r="I518" s="303"/>
      <c r="J518" s="303"/>
      <c r="K518" s="303"/>
      <c r="L518" s="306"/>
      <c r="M518" s="303"/>
      <c r="N518" s="303"/>
      <c r="O518" s="303"/>
      <c r="P518" s="303"/>
      <c r="Q518" s="303"/>
      <c r="R518" s="303"/>
      <c r="S518" s="303"/>
      <c r="T518" s="303"/>
      <c r="U518" s="303"/>
      <c r="V518" s="303"/>
      <c r="W518" s="303"/>
      <c r="X518" s="303"/>
      <c r="Y518" s="303"/>
      <c r="Z518" s="279"/>
    </row>
    <row r="519" spans="1:26" x14ac:dyDescent="0.25">
      <c r="A519" s="218"/>
      <c r="B519" s="248"/>
      <c r="C519" s="306"/>
      <c r="D519" s="306"/>
      <c r="E519" s="303"/>
      <c r="F519" s="303"/>
      <c r="G519" s="303"/>
      <c r="H519" s="303"/>
      <c r="I519" s="303"/>
      <c r="J519" s="303"/>
      <c r="K519" s="303"/>
      <c r="L519" s="306"/>
      <c r="M519" s="303"/>
      <c r="N519" s="303"/>
      <c r="O519" s="303"/>
      <c r="P519" s="303"/>
      <c r="Q519" s="303"/>
      <c r="R519" s="303"/>
      <c r="S519" s="303"/>
      <c r="T519" s="303"/>
      <c r="U519" s="303"/>
      <c r="V519" s="303"/>
      <c r="W519" s="303"/>
      <c r="X519" s="303"/>
      <c r="Y519" s="303"/>
      <c r="Z519" s="279"/>
    </row>
    <row r="520" spans="1:26" x14ac:dyDescent="0.25">
      <c r="A520" s="218"/>
      <c r="B520" s="248"/>
      <c r="C520" s="306"/>
      <c r="D520" s="306"/>
      <c r="E520" s="303"/>
      <c r="F520" s="303"/>
      <c r="G520" s="303"/>
      <c r="H520" s="303"/>
      <c r="I520" s="303"/>
      <c r="J520" s="303"/>
      <c r="K520" s="303"/>
      <c r="L520" s="306"/>
      <c r="M520" s="303"/>
      <c r="N520" s="304"/>
      <c r="O520" s="303"/>
      <c r="P520" s="303"/>
      <c r="Q520" s="303"/>
      <c r="R520" s="303"/>
      <c r="S520" s="303"/>
      <c r="T520" s="303"/>
      <c r="U520" s="303"/>
      <c r="V520" s="303"/>
      <c r="W520" s="303"/>
      <c r="X520" s="303"/>
      <c r="Y520" s="303"/>
      <c r="Z520" s="279"/>
    </row>
    <row r="521" spans="1:26" x14ac:dyDescent="0.25">
      <c r="A521" s="218"/>
      <c r="B521" s="248"/>
      <c r="C521" s="306"/>
      <c r="D521" s="306"/>
      <c r="E521" s="303"/>
      <c r="F521" s="303"/>
      <c r="G521" s="303"/>
      <c r="H521" s="303"/>
      <c r="I521" s="303"/>
      <c r="J521" s="303"/>
      <c r="K521" s="303"/>
      <c r="L521" s="306"/>
      <c r="M521" s="303"/>
      <c r="N521" s="304"/>
      <c r="O521" s="303"/>
      <c r="P521" s="303"/>
      <c r="Q521" s="303"/>
      <c r="R521" s="303"/>
      <c r="S521" s="303"/>
      <c r="T521" s="303"/>
      <c r="U521" s="303"/>
      <c r="V521" s="303"/>
      <c r="W521" s="303"/>
      <c r="X521" s="303"/>
      <c r="Y521" s="303"/>
      <c r="Z521" s="279"/>
    </row>
    <row r="522" spans="1:26" x14ac:dyDescent="0.25">
      <c r="A522" s="218"/>
      <c r="B522" s="248"/>
      <c r="C522" s="306"/>
      <c r="D522" s="306"/>
      <c r="E522" s="303"/>
      <c r="F522" s="303"/>
      <c r="G522" s="303"/>
      <c r="H522" s="303"/>
      <c r="I522" s="303"/>
      <c r="J522" s="303"/>
      <c r="K522" s="303"/>
      <c r="L522" s="306"/>
      <c r="M522" s="303"/>
      <c r="N522" s="304"/>
      <c r="O522" s="303"/>
      <c r="P522" s="303"/>
      <c r="Q522" s="303"/>
      <c r="R522" s="303"/>
      <c r="S522" s="303"/>
      <c r="T522" s="303"/>
      <c r="U522" s="303"/>
      <c r="V522" s="303"/>
      <c r="W522" s="303"/>
      <c r="X522" s="303"/>
      <c r="Y522" s="303"/>
      <c r="Z522" s="279"/>
    </row>
    <row r="523" spans="1:26" x14ac:dyDescent="0.25">
      <c r="A523" s="218"/>
      <c r="B523" s="248"/>
      <c r="C523" s="306"/>
      <c r="D523" s="306"/>
      <c r="E523" s="303"/>
      <c r="F523" s="303"/>
      <c r="G523" s="303"/>
      <c r="H523" s="303"/>
      <c r="I523" s="303"/>
      <c r="J523" s="303"/>
      <c r="K523" s="303"/>
      <c r="L523" s="306"/>
      <c r="M523" s="303"/>
      <c r="N523" s="304"/>
      <c r="O523" s="303"/>
      <c r="P523" s="303"/>
      <c r="Q523" s="303"/>
      <c r="R523" s="303"/>
      <c r="S523" s="303"/>
      <c r="T523" s="303"/>
      <c r="U523" s="303"/>
      <c r="V523" s="303"/>
      <c r="W523" s="303"/>
      <c r="X523" s="303"/>
      <c r="Y523" s="303"/>
      <c r="Z523" s="279"/>
    </row>
    <row r="524" spans="1:26" x14ac:dyDescent="0.25">
      <c r="A524" s="218"/>
      <c r="B524" s="248"/>
      <c r="C524" s="306"/>
      <c r="D524" s="306"/>
      <c r="E524" s="303"/>
      <c r="F524" s="303"/>
      <c r="G524" s="303"/>
      <c r="H524" s="303"/>
      <c r="I524" s="303"/>
      <c r="J524" s="303"/>
      <c r="K524" s="303"/>
      <c r="L524" s="306"/>
      <c r="M524" s="303"/>
      <c r="N524" s="303"/>
      <c r="O524" s="303"/>
      <c r="P524" s="303"/>
      <c r="Q524" s="303"/>
      <c r="R524" s="303"/>
      <c r="S524" s="303"/>
      <c r="T524" s="303"/>
      <c r="U524" s="303"/>
      <c r="V524" s="303"/>
      <c r="W524" s="303"/>
      <c r="X524" s="303"/>
      <c r="Y524" s="303"/>
      <c r="Z524" s="279"/>
    </row>
    <row r="525" spans="1:26" x14ac:dyDescent="0.25">
      <c r="A525" s="218"/>
      <c r="B525" s="248"/>
      <c r="C525" s="306"/>
      <c r="D525" s="306"/>
      <c r="E525" s="303"/>
      <c r="F525" s="303"/>
      <c r="G525" s="303"/>
      <c r="H525" s="303"/>
      <c r="I525" s="303"/>
      <c r="J525" s="303"/>
      <c r="K525" s="303"/>
      <c r="L525" s="306"/>
      <c r="M525" s="303"/>
      <c r="N525" s="303"/>
      <c r="O525" s="303"/>
      <c r="P525" s="303"/>
      <c r="Q525" s="303"/>
      <c r="R525" s="303"/>
      <c r="S525" s="303"/>
      <c r="T525" s="303"/>
      <c r="U525" s="303"/>
      <c r="V525" s="303"/>
      <c r="W525" s="303"/>
      <c r="X525" s="303"/>
      <c r="Y525" s="303"/>
      <c r="Z525" s="279"/>
    </row>
    <row r="526" spans="1:26" x14ac:dyDescent="0.25">
      <c r="A526" s="218"/>
      <c r="B526" s="248"/>
      <c r="C526" s="306"/>
      <c r="D526" s="306"/>
      <c r="E526" s="303"/>
      <c r="F526" s="303"/>
      <c r="G526" s="303"/>
      <c r="H526" s="303"/>
      <c r="I526" s="303"/>
      <c r="J526" s="303"/>
      <c r="K526" s="303"/>
      <c r="L526" s="306"/>
      <c r="M526" s="303"/>
      <c r="N526" s="303"/>
      <c r="O526" s="303"/>
      <c r="P526" s="303"/>
      <c r="Q526" s="303"/>
      <c r="R526" s="303"/>
      <c r="S526" s="303"/>
      <c r="T526" s="303"/>
      <c r="U526" s="303"/>
      <c r="V526" s="303"/>
      <c r="W526" s="303"/>
      <c r="X526" s="303"/>
      <c r="Y526" s="303"/>
      <c r="Z526" s="279"/>
    </row>
    <row r="527" spans="1:26" x14ac:dyDescent="0.25">
      <c r="A527" s="218"/>
      <c r="B527" s="248"/>
      <c r="C527" s="306"/>
      <c r="D527" s="306"/>
      <c r="E527" s="303"/>
      <c r="F527" s="303"/>
      <c r="G527" s="303"/>
      <c r="H527" s="303"/>
      <c r="I527" s="303"/>
      <c r="J527" s="303"/>
      <c r="K527" s="303"/>
      <c r="L527" s="306"/>
      <c r="M527" s="303"/>
      <c r="N527" s="304"/>
      <c r="O527" s="303"/>
      <c r="P527" s="303"/>
      <c r="Q527" s="303"/>
      <c r="R527" s="303"/>
      <c r="S527" s="303"/>
      <c r="T527" s="303"/>
      <c r="U527" s="303"/>
      <c r="V527" s="303"/>
      <c r="W527" s="303"/>
      <c r="X527" s="303"/>
      <c r="Y527" s="303"/>
      <c r="Z527" s="279"/>
    </row>
    <row r="528" spans="1:26" x14ac:dyDescent="0.25">
      <c r="A528" s="218"/>
      <c r="B528" s="248"/>
      <c r="C528" s="306"/>
      <c r="D528" s="306"/>
      <c r="E528" s="303"/>
      <c r="F528" s="303"/>
      <c r="G528" s="303"/>
      <c r="H528" s="303"/>
      <c r="I528" s="303"/>
      <c r="J528" s="303"/>
      <c r="K528" s="303"/>
      <c r="L528" s="306"/>
      <c r="M528" s="303"/>
      <c r="N528" s="304"/>
      <c r="O528" s="303"/>
      <c r="P528" s="303"/>
      <c r="Q528" s="303"/>
      <c r="R528" s="303"/>
      <c r="S528" s="303"/>
      <c r="T528" s="303"/>
      <c r="U528" s="303"/>
      <c r="V528" s="303"/>
      <c r="W528" s="303"/>
      <c r="X528" s="303"/>
      <c r="Y528" s="303"/>
      <c r="Z528" s="279"/>
    </row>
    <row r="529" spans="1:26" x14ac:dyDescent="0.25">
      <c r="A529" s="218"/>
      <c r="B529" s="248"/>
      <c r="C529" s="306"/>
      <c r="D529" s="306"/>
      <c r="E529" s="303"/>
      <c r="F529" s="303"/>
      <c r="G529" s="303"/>
      <c r="H529" s="303"/>
      <c r="I529" s="303"/>
      <c r="J529" s="303"/>
      <c r="K529" s="303"/>
      <c r="L529" s="306"/>
      <c r="M529" s="303"/>
      <c r="N529" s="303"/>
      <c r="O529" s="303"/>
      <c r="P529" s="303"/>
      <c r="Q529" s="303"/>
      <c r="R529" s="303"/>
      <c r="S529" s="303"/>
      <c r="T529" s="303"/>
      <c r="U529" s="303"/>
      <c r="V529" s="303"/>
      <c r="W529" s="303"/>
      <c r="X529" s="303"/>
      <c r="Y529" s="303"/>
      <c r="Z529" s="279"/>
    </row>
    <row r="530" spans="1:26" x14ac:dyDescent="0.25">
      <c r="A530" s="218"/>
      <c r="B530" s="248"/>
      <c r="C530" s="306"/>
      <c r="D530" s="306"/>
      <c r="E530" s="303"/>
      <c r="F530" s="303"/>
      <c r="G530" s="303"/>
      <c r="H530" s="303"/>
      <c r="I530" s="303"/>
      <c r="J530" s="303"/>
      <c r="K530" s="303"/>
      <c r="L530" s="306"/>
      <c r="M530" s="303"/>
      <c r="N530" s="303"/>
      <c r="O530" s="303"/>
      <c r="P530" s="303"/>
      <c r="Q530" s="303"/>
      <c r="R530" s="303"/>
      <c r="S530" s="303"/>
      <c r="T530" s="303"/>
      <c r="U530" s="303"/>
      <c r="V530" s="303"/>
      <c r="W530" s="303"/>
      <c r="X530" s="303"/>
      <c r="Y530" s="303"/>
      <c r="Z530" s="279"/>
    </row>
    <row r="531" spans="1:26" x14ac:dyDescent="0.25">
      <c r="A531" s="218"/>
      <c r="B531" s="248"/>
      <c r="C531" s="306"/>
      <c r="D531" s="306"/>
      <c r="E531" s="303"/>
      <c r="F531" s="303"/>
      <c r="G531" s="303"/>
      <c r="H531" s="303"/>
      <c r="I531" s="303"/>
      <c r="J531" s="303"/>
      <c r="K531" s="303"/>
      <c r="L531" s="306"/>
      <c r="M531" s="303"/>
      <c r="N531" s="303"/>
      <c r="O531" s="303"/>
      <c r="P531" s="303"/>
      <c r="Q531" s="303"/>
      <c r="R531" s="303"/>
      <c r="S531" s="303"/>
      <c r="T531" s="303"/>
      <c r="U531" s="303"/>
      <c r="V531" s="303"/>
      <c r="W531" s="303"/>
      <c r="X531" s="303"/>
      <c r="Y531" s="303"/>
      <c r="Z531" s="279"/>
    </row>
    <row r="532" spans="1:26" x14ac:dyDescent="0.25">
      <c r="A532" s="218"/>
      <c r="B532" s="248"/>
      <c r="C532" s="306"/>
      <c r="D532" s="306"/>
      <c r="E532" s="303"/>
      <c r="F532" s="303"/>
      <c r="G532" s="303"/>
      <c r="H532" s="303"/>
      <c r="I532" s="303"/>
      <c r="J532" s="303"/>
      <c r="K532" s="303"/>
      <c r="L532" s="306"/>
      <c r="M532" s="303"/>
      <c r="N532" s="303"/>
      <c r="O532" s="303"/>
      <c r="P532" s="303"/>
      <c r="Q532" s="303"/>
      <c r="R532" s="303"/>
      <c r="S532" s="303"/>
      <c r="T532" s="303"/>
      <c r="U532" s="303"/>
      <c r="V532" s="303"/>
      <c r="W532" s="303"/>
      <c r="X532" s="303"/>
      <c r="Y532" s="303"/>
      <c r="Z532" s="279"/>
    </row>
    <row r="533" spans="1:26" x14ac:dyDescent="0.25">
      <c r="A533" s="218"/>
      <c r="B533" s="248"/>
      <c r="C533" s="306"/>
      <c r="D533" s="306"/>
      <c r="E533" s="303"/>
      <c r="F533" s="303"/>
      <c r="G533" s="303"/>
      <c r="H533" s="303"/>
      <c r="I533" s="303"/>
      <c r="J533" s="303"/>
      <c r="K533" s="303"/>
      <c r="L533" s="306"/>
      <c r="M533" s="303"/>
      <c r="N533" s="303"/>
      <c r="O533" s="303"/>
      <c r="P533" s="303"/>
      <c r="Q533" s="303"/>
      <c r="R533" s="303"/>
      <c r="S533" s="303"/>
      <c r="T533" s="303"/>
      <c r="U533" s="303"/>
      <c r="V533" s="303"/>
      <c r="W533" s="303"/>
      <c r="X533" s="303"/>
      <c r="Y533" s="303"/>
      <c r="Z533" s="279"/>
    </row>
    <row r="534" spans="1:26" x14ac:dyDescent="0.25">
      <c r="A534" s="218"/>
      <c r="B534" s="248"/>
      <c r="C534" s="306"/>
      <c r="D534" s="306"/>
      <c r="E534" s="303"/>
      <c r="F534" s="303"/>
      <c r="G534" s="303"/>
      <c r="H534" s="303"/>
      <c r="I534" s="303"/>
      <c r="J534" s="303"/>
      <c r="K534" s="303"/>
      <c r="L534" s="306"/>
      <c r="M534" s="303"/>
      <c r="N534" s="303"/>
      <c r="O534" s="303"/>
      <c r="P534" s="303"/>
      <c r="Q534" s="303"/>
      <c r="R534" s="303"/>
      <c r="S534" s="303"/>
      <c r="T534" s="303"/>
      <c r="U534" s="303"/>
      <c r="V534" s="303"/>
      <c r="W534" s="303"/>
      <c r="X534" s="303"/>
      <c r="Y534" s="303"/>
      <c r="Z534" s="279"/>
    </row>
    <row r="535" spans="1:26" x14ac:dyDescent="0.25">
      <c r="A535" s="218"/>
      <c r="B535" s="248"/>
      <c r="C535" s="306"/>
      <c r="D535" s="306"/>
      <c r="E535" s="303"/>
      <c r="F535" s="303"/>
      <c r="G535" s="303"/>
      <c r="H535" s="303"/>
      <c r="I535" s="303"/>
      <c r="J535" s="303"/>
      <c r="K535" s="303"/>
      <c r="L535" s="306"/>
      <c r="M535" s="303"/>
      <c r="N535" s="303"/>
      <c r="O535" s="303"/>
      <c r="P535" s="303"/>
      <c r="Q535" s="303"/>
      <c r="R535" s="303"/>
      <c r="S535" s="303"/>
      <c r="T535" s="303"/>
      <c r="U535" s="303"/>
      <c r="V535" s="303"/>
      <c r="W535" s="303"/>
      <c r="X535" s="303"/>
      <c r="Y535" s="303"/>
      <c r="Z535" s="279"/>
    </row>
    <row r="536" spans="1:26" x14ac:dyDescent="0.25">
      <c r="A536" s="218"/>
      <c r="B536" s="248"/>
      <c r="C536" s="306"/>
      <c r="D536" s="306"/>
      <c r="E536" s="303"/>
      <c r="F536" s="303"/>
      <c r="G536" s="303"/>
      <c r="H536" s="303"/>
      <c r="I536" s="303"/>
      <c r="J536" s="303"/>
      <c r="K536" s="303"/>
      <c r="L536" s="306"/>
      <c r="M536" s="303"/>
      <c r="N536" s="304"/>
      <c r="O536" s="303"/>
      <c r="P536" s="303"/>
      <c r="Q536" s="303"/>
      <c r="R536" s="303"/>
      <c r="S536" s="303"/>
      <c r="T536" s="303"/>
      <c r="U536" s="303"/>
      <c r="V536" s="303"/>
      <c r="W536" s="303"/>
      <c r="X536" s="303"/>
      <c r="Y536" s="303"/>
      <c r="Z536" s="279"/>
    </row>
    <row r="537" spans="1:26" x14ac:dyDescent="0.25">
      <c r="A537" s="218"/>
      <c r="B537" s="248"/>
      <c r="C537" s="306"/>
      <c r="D537" s="306"/>
      <c r="E537" s="303"/>
      <c r="F537" s="303"/>
      <c r="G537" s="303"/>
      <c r="H537" s="303"/>
      <c r="I537" s="303"/>
      <c r="J537" s="303"/>
      <c r="K537" s="303"/>
      <c r="L537" s="306"/>
      <c r="M537" s="303"/>
      <c r="N537" s="304"/>
      <c r="O537" s="303"/>
      <c r="P537" s="303"/>
      <c r="Q537" s="303"/>
      <c r="R537" s="303"/>
      <c r="S537" s="303"/>
      <c r="T537" s="303"/>
      <c r="U537" s="303"/>
      <c r="V537" s="303"/>
      <c r="W537" s="303"/>
      <c r="X537" s="303"/>
      <c r="Y537" s="303"/>
      <c r="Z537" s="279"/>
    </row>
    <row r="538" spans="1:26" x14ac:dyDescent="0.25">
      <c r="A538" s="218"/>
      <c r="B538" s="248"/>
      <c r="C538" s="306"/>
      <c r="D538" s="306"/>
      <c r="E538" s="303"/>
      <c r="F538" s="303"/>
      <c r="G538" s="303"/>
      <c r="H538" s="303"/>
      <c r="I538" s="303"/>
      <c r="J538" s="303"/>
      <c r="K538" s="303"/>
      <c r="L538" s="306"/>
      <c r="M538" s="303"/>
      <c r="N538" s="304"/>
      <c r="O538" s="303"/>
      <c r="P538" s="303"/>
      <c r="Q538" s="303"/>
      <c r="R538" s="303"/>
      <c r="S538" s="303"/>
      <c r="T538" s="303"/>
      <c r="U538" s="303"/>
      <c r="V538" s="303"/>
      <c r="W538" s="303"/>
      <c r="X538" s="303"/>
      <c r="Y538" s="303"/>
      <c r="Z538" s="279"/>
    </row>
    <row r="539" spans="1:26" x14ac:dyDescent="0.25">
      <c r="A539" s="218"/>
      <c r="B539" s="248"/>
      <c r="C539" s="306"/>
      <c r="D539" s="306"/>
      <c r="E539" s="303"/>
      <c r="F539" s="303"/>
      <c r="G539" s="303"/>
      <c r="H539" s="303"/>
      <c r="I539" s="303"/>
      <c r="J539" s="303"/>
      <c r="K539" s="303"/>
      <c r="L539" s="306"/>
      <c r="M539" s="303"/>
      <c r="N539" s="303"/>
      <c r="O539" s="303"/>
      <c r="P539" s="303"/>
      <c r="Q539" s="303"/>
      <c r="R539" s="303"/>
      <c r="S539" s="303"/>
      <c r="T539" s="303"/>
      <c r="U539" s="303"/>
      <c r="V539" s="303"/>
      <c r="W539" s="303"/>
      <c r="X539" s="303"/>
      <c r="Y539" s="303"/>
      <c r="Z539" s="279"/>
    </row>
    <row r="540" spans="1:26" x14ac:dyDescent="0.25">
      <c r="A540" s="218"/>
      <c r="B540" s="248"/>
      <c r="C540" s="306"/>
      <c r="D540" s="248"/>
      <c r="E540" s="303"/>
      <c r="F540" s="303"/>
      <c r="G540" s="303"/>
      <c r="H540" s="303"/>
      <c r="I540" s="303"/>
      <c r="J540" s="303"/>
      <c r="K540" s="303"/>
      <c r="L540" s="306"/>
      <c r="M540" s="303"/>
      <c r="N540" s="304"/>
      <c r="O540" s="303"/>
      <c r="P540" s="303"/>
      <c r="Q540" s="303"/>
      <c r="R540" s="303"/>
      <c r="S540" s="303"/>
      <c r="T540" s="303"/>
      <c r="U540" s="303"/>
      <c r="V540" s="303"/>
      <c r="W540" s="303"/>
      <c r="X540" s="303"/>
      <c r="Y540" s="303"/>
      <c r="Z540" s="279"/>
    </row>
    <row r="541" spans="1:26" x14ac:dyDescent="0.25">
      <c r="A541" s="218"/>
      <c r="B541" s="248"/>
      <c r="C541" s="306"/>
      <c r="D541" s="306"/>
      <c r="E541" s="303"/>
      <c r="F541" s="303"/>
      <c r="G541" s="303"/>
      <c r="H541" s="303"/>
      <c r="I541" s="320"/>
      <c r="J541" s="320"/>
      <c r="K541" s="303"/>
      <c r="L541" s="306"/>
      <c r="M541" s="303"/>
      <c r="N541" s="303"/>
      <c r="O541" s="303"/>
      <c r="P541" s="303"/>
      <c r="Q541" s="303"/>
      <c r="R541" s="303"/>
      <c r="S541" s="303"/>
      <c r="T541" s="303"/>
      <c r="U541" s="303"/>
      <c r="V541" s="303"/>
      <c r="W541" s="303"/>
      <c r="X541" s="303"/>
      <c r="Y541" s="303"/>
      <c r="Z541" s="279"/>
    </row>
    <row r="542" spans="1:26" x14ac:dyDescent="0.25">
      <c r="A542" s="218"/>
      <c r="B542" s="248"/>
      <c r="C542" s="306"/>
      <c r="D542" s="306"/>
      <c r="E542" s="303"/>
      <c r="F542" s="303"/>
      <c r="G542" s="303"/>
      <c r="H542" s="303"/>
      <c r="I542" s="303"/>
      <c r="J542" s="303"/>
      <c r="K542" s="303"/>
      <c r="L542" s="306"/>
      <c r="M542" s="303"/>
      <c r="N542" s="303"/>
      <c r="O542" s="303"/>
      <c r="P542" s="303"/>
      <c r="Q542" s="303"/>
      <c r="R542" s="303"/>
      <c r="S542" s="303"/>
      <c r="T542" s="303"/>
      <c r="U542" s="303"/>
      <c r="V542" s="303"/>
      <c r="W542" s="303"/>
      <c r="X542" s="303"/>
      <c r="Y542" s="303"/>
      <c r="Z542" s="279"/>
    </row>
    <row r="543" spans="1:26" x14ac:dyDescent="0.25">
      <c r="A543" s="218"/>
      <c r="B543" s="248"/>
      <c r="C543" s="306"/>
      <c r="D543" s="306"/>
      <c r="E543" s="303"/>
      <c r="F543" s="303"/>
      <c r="G543" s="303"/>
      <c r="H543" s="303"/>
      <c r="I543" s="303"/>
      <c r="J543" s="303"/>
      <c r="K543" s="303"/>
      <c r="L543" s="306"/>
      <c r="M543" s="303"/>
      <c r="N543" s="303"/>
      <c r="O543" s="303"/>
      <c r="P543" s="303"/>
      <c r="Q543" s="303"/>
      <c r="R543" s="303"/>
      <c r="S543" s="303"/>
      <c r="T543" s="303"/>
      <c r="U543" s="303"/>
      <c r="V543" s="303"/>
      <c r="W543" s="303"/>
      <c r="X543" s="303"/>
      <c r="Y543" s="303"/>
      <c r="Z543" s="279"/>
    </row>
    <row r="544" spans="1:26" x14ac:dyDescent="0.25">
      <c r="A544" s="218"/>
      <c r="B544" s="248"/>
      <c r="C544" s="306"/>
      <c r="D544" s="248"/>
      <c r="E544" s="303"/>
      <c r="F544" s="303"/>
      <c r="G544" s="303"/>
      <c r="H544" s="303"/>
      <c r="I544" s="303"/>
      <c r="J544" s="303"/>
      <c r="K544" s="303"/>
      <c r="L544" s="306"/>
      <c r="M544" s="303"/>
      <c r="N544" s="304"/>
      <c r="O544" s="303"/>
      <c r="P544" s="303"/>
      <c r="Q544" s="303"/>
      <c r="R544" s="303"/>
      <c r="S544" s="303"/>
      <c r="T544" s="303"/>
      <c r="U544" s="303"/>
      <c r="V544" s="303"/>
      <c r="W544" s="303"/>
      <c r="X544" s="303"/>
      <c r="Y544" s="303"/>
      <c r="Z544" s="279"/>
    </row>
    <row r="545" spans="1:26" x14ac:dyDescent="0.25">
      <c r="A545" s="218"/>
      <c r="B545" s="248"/>
      <c r="C545" s="306"/>
      <c r="D545" s="248"/>
      <c r="E545" s="303"/>
      <c r="F545" s="303"/>
      <c r="G545" s="303"/>
      <c r="H545" s="303"/>
      <c r="I545" s="303"/>
      <c r="J545" s="303"/>
      <c r="K545" s="303"/>
      <c r="L545" s="306"/>
      <c r="M545" s="303"/>
      <c r="N545" s="304"/>
      <c r="O545" s="303"/>
      <c r="P545" s="303"/>
      <c r="Q545" s="303"/>
      <c r="R545" s="303"/>
      <c r="S545" s="303"/>
      <c r="T545" s="303"/>
      <c r="U545" s="303"/>
      <c r="V545" s="303"/>
      <c r="W545" s="303"/>
      <c r="X545" s="303"/>
      <c r="Y545" s="303"/>
      <c r="Z545" s="279"/>
    </row>
    <row r="546" spans="1:26" x14ac:dyDescent="0.25">
      <c r="A546" s="218"/>
      <c r="B546" s="248"/>
      <c r="C546" s="306"/>
      <c r="D546" s="306"/>
      <c r="E546" s="303"/>
      <c r="F546" s="303"/>
      <c r="G546" s="303"/>
      <c r="H546" s="303"/>
      <c r="I546" s="303"/>
      <c r="J546" s="303"/>
      <c r="K546" s="303"/>
      <c r="L546" s="306"/>
      <c r="M546" s="303"/>
      <c r="N546" s="303"/>
      <c r="O546" s="303"/>
      <c r="P546" s="303"/>
      <c r="Q546" s="303"/>
      <c r="R546" s="303"/>
      <c r="S546" s="303"/>
      <c r="T546" s="303"/>
      <c r="U546" s="303"/>
      <c r="V546" s="303"/>
      <c r="W546" s="303"/>
      <c r="X546" s="303"/>
      <c r="Y546" s="303"/>
      <c r="Z546" s="279"/>
    </row>
    <row r="547" spans="1:26" x14ac:dyDescent="0.25">
      <c r="A547" s="218"/>
      <c r="B547" s="248"/>
      <c r="C547" s="306"/>
      <c r="D547" s="306"/>
      <c r="E547" s="303"/>
      <c r="F547" s="303"/>
      <c r="G547" s="303"/>
      <c r="H547" s="303"/>
      <c r="I547" s="303"/>
      <c r="J547" s="303"/>
      <c r="K547" s="303"/>
      <c r="L547" s="306"/>
      <c r="M547" s="303"/>
      <c r="N547" s="303"/>
      <c r="O547" s="303"/>
      <c r="P547" s="303"/>
      <c r="Q547" s="303"/>
      <c r="R547" s="303"/>
      <c r="S547" s="303"/>
      <c r="T547" s="303"/>
      <c r="U547" s="303"/>
      <c r="V547" s="303"/>
      <c r="W547" s="303"/>
      <c r="X547" s="303"/>
      <c r="Y547" s="303"/>
      <c r="Z547" s="279"/>
    </row>
    <row r="548" spans="1:26" x14ac:dyDescent="0.25">
      <c r="A548" s="218"/>
      <c r="B548" s="248"/>
      <c r="C548" s="306"/>
      <c r="D548" s="306"/>
      <c r="E548" s="303"/>
      <c r="F548" s="303"/>
      <c r="G548" s="303"/>
      <c r="H548" s="303"/>
      <c r="I548" s="303"/>
      <c r="J548" s="303"/>
      <c r="K548" s="303"/>
      <c r="L548" s="306"/>
      <c r="M548" s="303"/>
      <c r="N548" s="303"/>
      <c r="O548" s="303"/>
      <c r="P548" s="303"/>
      <c r="Q548" s="303"/>
      <c r="R548" s="303"/>
      <c r="S548" s="303"/>
      <c r="T548" s="303"/>
      <c r="U548" s="303"/>
      <c r="V548" s="303"/>
      <c r="W548" s="303"/>
      <c r="X548" s="303"/>
      <c r="Y548" s="303"/>
      <c r="Z548" s="279"/>
    </row>
    <row r="549" spans="1:26" x14ac:dyDescent="0.25">
      <c r="A549" s="218"/>
      <c r="B549" s="248"/>
      <c r="C549" s="306"/>
      <c r="D549" s="306"/>
      <c r="E549" s="303"/>
      <c r="F549" s="303"/>
      <c r="G549" s="303"/>
      <c r="H549" s="303"/>
      <c r="I549" s="303"/>
      <c r="J549" s="303"/>
      <c r="K549" s="303"/>
      <c r="L549" s="306"/>
      <c r="M549" s="303"/>
      <c r="N549" s="303"/>
      <c r="O549" s="303"/>
      <c r="P549" s="303"/>
      <c r="Q549" s="303"/>
      <c r="R549" s="303"/>
      <c r="S549" s="303"/>
      <c r="T549" s="303"/>
      <c r="U549" s="303"/>
      <c r="V549" s="303"/>
      <c r="W549" s="303"/>
      <c r="X549" s="303"/>
      <c r="Y549" s="303"/>
      <c r="Z549" s="279"/>
    </row>
    <row r="550" spans="1:26" x14ac:dyDescent="0.25">
      <c r="A550" s="218"/>
      <c r="B550" s="248"/>
      <c r="C550" s="306"/>
      <c r="D550" s="306"/>
      <c r="E550" s="303"/>
      <c r="F550" s="303"/>
      <c r="G550" s="303"/>
      <c r="H550" s="303"/>
      <c r="I550" s="303"/>
      <c r="J550" s="303"/>
      <c r="K550" s="303"/>
      <c r="L550" s="306"/>
      <c r="M550" s="303"/>
      <c r="N550" s="303"/>
      <c r="O550" s="303"/>
      <c r="P550" s="303"/>
      <c r="Q550" s="303"/>
      <c r="R550" s="303"/>
      <c r="S550" s="303"/>
      <c r="T550" s="303"/>
      <c r="U550" s="303"/>
      <c r="V550" s="303"/>
      <c r="W550" s="303"/>
      <c r="X550" s="303"/>
      <c r="Y550" s="303"/>
      <c r="Z550" s="279"/>
    </row>
    <row r="551" spans="1:26" x14ac:dyDescent="0.25">
      <c r="A551" s="218"/>
      <c r="B551" s="248"/>
      <c r="C551" s="306"/>
      <c r="D551" s="306"/>
      <c r="E551" s="303"/>
      <c r="F551" s="303"/>
      <c r="G551" s="303"/>
      <c r="H551" s="303"/>
      <c r="I551" s="303"/>
      <c r="J551" s="303"/>
      <c r="K551" s="303"/>
      <c r="L551" s="306"/>
      <c r="M551" s="303"/>
      <c r="N551" s="303"/>
      <c r="O551" s="303"/>
      <c r="P551" s="303"/>
      <c r="Q551" s="303"/>
      <c r="R551" s="303"/>
      <c r="S551" s="303"/>
      <c r="T551" s="303"/>
      <c r="U551" s="303"/>
      <c r="V551" s="303"/>
      <c r="W551" s="303"/>
      <c r="X551" s="303"/>
      <c r="Y551" s="303"/>
      <c r="Z551" s="279"/>
    </row>
    <row r="552" spans="1:26" x14ac:dyDescent="0.25">
      <c r="A552" s="218"/>
      <c r="B552" s="248"/>
      <c r="C552" s="306"/>
      <c r="D552" s="306"/>
      <c r="E552" s="303"/>
      <c r="F552" s="303"/>
      <c r="G552" s="303"/>
      <c r="H552" s="303"/>
      <c r="I552" s="304"/>
      <c r="J552" s="304"/>
      <c r="K552" s="303"/>
      <c r="L552" s="306"/>
      <c r="M552" s="303"/>
      <c r="N552" s="303"/>
      <c r="O552" s="303"/>
      <c r="P552" s="303"/>
      <c r="Q552" s="303"/>
      <c r="R552" s="303"/>
      <c r="S552" s="303"/>
      <c r="T552" s="303"/>
      <c r="U552" s="303"/>
      <c r="V552" s="303"/>
      <c r="W552" s="303"/>
      <c r="X552" s="303"/>
      <c r="Y552" s="303"/>
      <c r="Z552" s="279"/>
    </row>
    <row r="553" spans="1:26" x14ac:dyDescent="0.25">
      <c r="A553" s="218"/>
      <c r="B553" s="248"/>
      <c r="C553" s="306"/>
      <c r="D553" s="306"/>
      <c r="E553" s="303"/>
      <c r="F553" s="303"/>
      <c r="G553" s="303"/>
      <c r="H553" s="303"/>
      <c r="I553" s="303"/>
      <c r="J553" s="303"/>
      <c r="K553" s="303"/>
      <c r="L553" s="306"/>
      <c r="M553" s="303"/>
      <c r="N553" s="303"/>
      <c r="O553" s="303"/>
      <c r="P553" s="303"/>
      <c r="Q553" s="303"/>
      <c r="R553" s="303"/>
      <c r="S553" s="303"/>
      <c r="T553" s="303"/>
      <c r="U553" s="303"/>
      <c r="V553" s="303"/>
      <c r="W553" s="303"/>
      <c r="X553" s="303"/>
      <c r="Y553" s="303"/>
      <c r="Z553" s="279"/>
    </row>
    <row r="554" spans="1:26" x14ac:dyDescent="0.25">
      <c r="A554" s="218"/>
      <c r="B554" s="248"/>
      <c r="C554" s="306"/>
      <c r="D554" s="306"/>
      <c r="E554" s="303"/>
      <c r="F554" s="303"/>
      <c r="G554" s="303"/>
      <c r="H554" s="303"/>
      <c r="I554" s="303"/>
      <c r="J554" s="303"/>
      <c r="K554" s="303"/>
      <c r="L554" s="306"/>
      <c r="M554" s="303"/>
      <c r="N554" s="303"/>
      <c r="O554" s="303"/>
      <c r="P554" s="303"/>
      <c r="Q554" s="303"/>
      <c r="R554" s="303"/>
      <c r="S554" s="303"/>
      <c r="T554" s="303"/>
      <c r="U554" s="303"/>
      <c r="V554" s="303"/>
      <c r="W554" s="303"/>
      <c r="X554" s="303"/>
      <c r="Y554" s="303"/>
      <c r="Z554" s="279"/>
    </row>
    <row r="555" spans="1:26" x14ac:dyDescent="0.25">
      <c r="A555" s="218"/>
      <c r="B555" s="248"/>
      <c r="C555" s="306"/>
      <c r="D555" s="306"/>
      <c r="E555" s="303"/>
      <c r="F555" s="303"/>
      <c r="G555" s="303"/>
      <c r="H555" s="303"/>
      <c r="I555" s="303"/>
      <c r="J555" s="303"/>
      <c r="K555" s="303"/>
      <c r="L555" s="306"/>
      <c r="M555" s="303"/>
      <c r="N555" s="303"/>
      <c r="O555" s="303"/>
      <c r="P555" s="303"/>
      <c r="Q555" s="303"/>
      <c r="R555" s="303"/>
      <c r="S555" s="303"/>
      <c r="T555" s="303"/>
      <c r="U555" s="303"/>
      <c r="V555" s="303"/>
      <c r="W555" s="303"/>
      <c r="X555" s="303"/>
      <c r="Y555" s="303"/>
      <c r="Z555" s="279"/>
    </row>
    <row r="556" spans="1:26" x14ac:dyDescent="0.25">
      <c r="A556" s="218"/>
      <c r="B556" s="248"/>
      <c r="C556" s="306"/>
      <c r="D556" s="306"/>
      <c r="E556" s="303"/>
      <c r="F556" s="303"/>
      <c r="G556" s="303"/>
      <c r="H556" s="303"/>
      <c r="I556" s="303"/>
      <c r="J556" s="303"/>
      <c r="K556" s="303"/>
      <c r="L556" s="306"/>
      <c r="M556" s="303"/>
      <c r="N556" s="303"/>
      <c r="O556" s="303"/>
      <c r="P556" s="303"/>
      <c r="Q556" s="303"/>
      <c r="R556" s="303"/>
      <c r="S556" s="303"/>
      <c r="T556" s="303"/>
      <c r="U556" s="303"/>
      <c r="V556" s="303"/>
      <c r="W556" s="303"/>
      <c r="X556" s="303"/>
      <c r="Y556" s="303"/>
      <c r="Z556" s="279"/>
    </row>
    <row r="557" spans="1:26" x14ac:dyDescent="0.25">
      <c r="A557" s="218"/>
      <c r="B557" s="248"/>
      <c r="C557" s="306"/>
      <c r="D557" s="306"/>
      <c r="E557" s="303"/>
      <c r="F557" s="303"/>
      <c r="G557" s="303"/>
      <c r="H557" s="303"/>
      <c r="I557" s="303"/>
      <c r="J557" s="303"/>
      <c r="K557" s="303"/>
      <c r="L557" s="306"/>
      <c r="M557" s="303"/>
      <c r="N557" s="303"/>
      <c r="O557" s="303"/>
      <c r="P557" s="303"/>
      <c r="Q557" s="303"/>
      <c r="R557" s="303"/>
      <c r="S557" s="303"/>
      <c r="T557" s="303"/>
      <c r="U557" s="303"/>
      <c r="V557" s="303"/>
      <c r="W557" s="303"/>
      <c r="X557" s="303"/>
      <c r="Y557" s="303"/>
      <c r="Z557" s="279"/>
    </row>
    <row r="558" spans="1:26" x14ac:dyDescent="0.25">
      <c r="A558" s="218"/>
      <c r="B558" s="248"/>
      <c r="C558" s="306"/>
      <c r="D558" s="306"/>
      <c r="E558" s="303"/>
      <c r="F558" s="303"/>
      <c r="G558" s="303"/>
      <c r="H558" s="303"/>
      <c r="I558" s="303"/>
      <c r="J558" s="303"/>
      <c r="K558" s="303"/>
      <c r="L558" s="306"/>
      <c r="M558" s="303"/>
      <c r="N558" s="303"/>
      <c r="O558" s="303"/>
      <c r="P558" s="303"/>
      <c r="Q558" s="303"/>
      <c r="R558" s="303"/>
      <c r="S558" s="303"/>
      <c r="T558" s="303"/>
      <c r="U558" s="303"/>
      <c r="V558" s="303"/>
      <c r="W558" s="303"/>
      <c r="X558" s="303"/>
      <c r="Y558" s="303"/>
      <c r="Z558" s="279"/>
    </row>
    <row r="559" spans="1:26" x14ac:dyDescent="0.25">
      <c r="A559" s="218"/>
      <c r="B559" s="248"/>
      <c r="C559" s="306"/>
      <c r="D559" s="306"/>
      <c r="E559" s="303"/>
      <c r="F559" s="303"/>
      <c r="G559" s="303"/>
      <c r="H559" s="303"/>
      <c r="I559" s="303"/>
      <c r="J559" s="303"/>
      <c r="K559" s="303"/>
      <c r="L559" s="306"/>
      <c r="M559" s="303"/>
      <c r="N559" s="303"/>
      <c r="O559" s="303"/>
      <c r="P559" s="303"/>
      <c r="Q559" s="303"/>
      <c r="R559" s="303"/>
      <c r="S559" s="303"/>
      <c r="T559" s="303"/>
      <c r="U559" s="303"/>
      <c r="V559" s="303"/>
      <c r="W559" s="303"/>
      <c r="X559" s="303"/>
      <c r="Y559" s="303"/>
      <c r="Z559" s="279"/>
    </row>
    <row r="560" spans="1:26" x14ac:dyDescent="0.25">
      <c r="A560" s="218"/>
      <c r="B560" s="248"/>
      <c r="C560" s="306"/>
      <c r="D560" s="306"/>
      <c r="E560" s="303"/>
      <c r="F560" s="303"/>
      <c r="G560" s="303"/>
      <c r="H560" s="303"/>
      <c r="I560" s="303"/>
      <c r="J560" s="303"/>
      <c r="K560" s="303"/>
      <c r="L560" s="306"/>
      <c r="M560" s="303"/>
      <c r="N560" s="303"/>
      <c r="O560" s="303"/>
      <c r="P560" s="303"/>
      <c r="Q560" s="303"/>
      <c r="R560" s="303"/>
      <c r="S560" s="303"/>
      <c r="T560" s="303"/>
      <c r="U560" s="303"/>
      <c r="V560" s="303"/>
      <c r="W560" s="303"/>
      <c r="X560" s="303"/>
      <c r="Y560" s="303"/>
      <c r="Z560" s="279"/>
    </row>
    <row r="561" spans="1:26" x14ac:dyDescent="0.25">
      <c r="A561" s="218"/>
      <c r="B561" s="248"/>
      <c r="C561" s="306"/>
      <c r="D561" s="306"/>
      <c r="E561" s="303"/>
      <c r="F561" s="303"/>
      <c r="G561" s="303"/>
      <c r="H561" s="303"/>
      <c r="I561" s="303"/>
      <c r="J561" s="303"/>
      <c r="K561" s="303"/>
      <c r="L561" s="306"/>
      <c r="M561" s="303"/>
      <c r="N561" s="303"/>
      <c r="O561" s="303"/>
      <c r="P561" s="303"/>
      <c r="Q561" s="303"/>
      <c r="R561" s="303"/>
      <c r="S561" s="303"/>
      <c r="T561" s="303"/>
      <c r="U561" s="303"/>
      <c r="V561" s="303"/>
      <c r="W561" s="303"/>
      <c r="X561" s="303"/>
      <c r="Y561" s="303"/>
      <c r="Z561" s="279"/>
    </row>
    <row r="562" spans="1:26" x14ac:dyDescent="0.25">
      <c r="A562" s="218"/>
      <c r="B562" s="248"/>
      <c r="C562" s="306"/>
      <c r="D562" s="306"/>
      <c r="E562" s="303"/>
      <c r="F562" s="303"/>
      <c r="G562" s="303"/>
      <c r="H562" s="303"/>
      <c r="I562" s="303"/>
      <c r="J562" s="303"/>
      <c r="K562" s="303"/>
      <c r="L562" s="306"/>
      <c r="M562" s="303"/>
      <c r="N562" s="303"/>
      <c r="O562" s="303"/>
      <c r="P562" s="303"/>
      <c r="Q562" s="303"/>
      <c r="R562" s="303"/>
      <c r="S562" s="303"/>
      <c r="T562" s="303"/>
      <c r="U562" s="303"/>
      <c r="V562" s="303"/>
      <c r="W562" s="303"/>
      <c r="X562" s="303"/>
      <c r="Y562" s="303"/>
      <c r="Z562" s="279"/>
    </row>
    <row r="563" spans="1:26" x14ac:dyDescent="0.25">
      <c r="A563" s="218"/>
      <c r="B563" s="248"/>
      <c r="C563" s="306"/>
      <c r="D563" s="306"/>
      <c r="E563" s="303"/>
      <c r="F563" s="303"/>
      <c r="G563" s="303"/>
      <c r="H563" s="303"/>
      <c r="I563" s="303"/>
      <c r="J563" s="303"/>
      <c r="K563" s="303"/>
      <c r="L563" s="306"/>
      <c r="M563" s="303"/>
      <c r="N563" s="303"/>
      <c r="O563" s="303"/>
      <c r="P563" s="303"/>
      <c r="Q563" s="303"/>
      <c r="R563" s="303"/>
      <c r="S563" s="303"/>
      <c r="T563" s="303"/>
      <c r="U563" s="303"/>
      <c r="V563" s="303"/>
      <c r="W563" s="303"/>
      <c r="X563" s="303"/>
      <c r="Y563" s="303"/>
      <c r="Z563" s="279"/>
    </row>
    <row r="564" spans="1:26" x14ac:dyDescent="0.25">
      <c r="A564" s="218"/>
      <c r="B564" s="248"/>
      <c r="C564" s="306"/>
      <c r="D564" s="306"/>
      <c r="E564" s="303"/>
      <c r="F564" s="303"/>
      <c r="G564" s="303"/>
      <c r="H564" s="303"/>
      <c r="I564" s="303"/>
      <c r="J564" s="303"/>
      <c r="K564" s="303"/>
      <c r="L564" s="306"/>
      <c r="M564" s="303"/>
      <c r="N564" s="303"/>
      <c r="O564" s="303"/>
      <c r="P564" s="303"/>
      <c r="Q564" s="303"/>
      <c r="R564" s="303"/>
      <c r="S564" s="303"/>
      <c r="T564" s="303"/>
      <c r="U564" s="303"/>
      <c r="V564" s="303"/>
      <c r="W564" s="303"/>
      <c r="X564" s="303"/>
      <c r="Y564" s="303"/>
      <c r="Z564" s="279"/>
    </row>
    <row r="565" spans="1:26" x14ac:dyDescent="0.25">
      <c r="A565" s="218"/>
      <c r="B565" s="248"/>
      <c r="C565" s="306"/>
      <c r="D565" s="306"/>
      <c r="E565" s="303"/>
      <c r="F565" s="303"/>
      <c r="G565" s="303"/>
      <c r="H565" s="303"/>
      <c r="I565" s="303"/>
      <c r="J565" s="303"/>
      <c r="K565" s="303"/>
      <c r="L565" s="306"/>
      <c r="M565" s="303"/>
      <c r="N565" s="303"/>
      <c r="O565" s="303"/>
      <c r="P565" s="303"/>
      <c r="Q565" s="303"/>
      <c r="R565" s="303"/>
      <c r="S565" s="303"/>
      <c r="T565" s="303"/>
      <c r="U565" s="303"/>
      <c r="V565" s="303"/>
      <c r="W565" s="303"/>
      <c r="X565" s="303"/>
      <c r="Y565" s="303"/>
      <c r="Z565" s="279"/>
    </row>
    <row r="566" spans="1:26" x14ac:dyDescent="0.25">
      <c r="A566" s="218"/>
      <c r="B566" s="248"/>
      <c r="C566" s="310"/>
      <c r="D566" s="306"/>
      <c r="E566" s="303"/>
      <c r="F566" s="303"/>
      <c r="G566" s="303"/>
      <c r="H566" s="303"/>
      <c r="I566" s="303"/>
      <c r="J566" s="303"/>
      <c r="K566" s="303"/>
      <c r="L566" s="306"/>
      <c r="M566" s="303"/>
      <c r="N566" s="303"/>
      <c r="O566" s="303"/>
      <c r="P566" s="303"/>
      <c r="Q566" s="303"/>
      <c r="R566" s="303"/>
      <c r="S566" s="303"/>
      <c r="T566" s="303"/>
      <c r="U566" s="303"/>
      <c r="V566" s="303"/>
      <c r="W566" s="303"/>
      <c r="X566" s="303"/>
      <c r="Y566" s="303"/>
      <c r="Z566" s="279"/>
    </row>
    <row r="567" spans="1:26" x14ac:dyDescent="0.25">
      <c r="A567" s="218"/>
      <c r="B567" s="248"/>
      <c r="C567" s="306"/>
      <c r="D567" s="306"/>
      <c r="E567" s="303"/>
      <c r="F567" s="303"/>
      <c r="G567" s="303"/>
      <c r="H567" s="303"/>
      <c r="I567" s="303"/>
      <c r="J567" s="303"/>
      <c r="K567" s="303"/>
      <c r="L567" s="306"/>
      <c r="M567" s="303"/>
      <c r="N567" s="303"/>
      <c r="O567" s="303"/>
      <c r="P567" s="303"/>
      <c r="Q567" s="303"/>
      <c r="R567" s="303"/>
      <c r="S567" s="303"/>
      <c r="T567" s="303"/>
      <c r="U567" s="303"/>
      <c r="V567" s="303"/>
      <c r="W567" s="303"/>
      <c r="X567" s="303"/>
      <c r="Y567" s="303"/>
      <c r="Z567" s="279"/>
    </row>
    <row r="568" spans="1:26" x14ac:dyDescent="0.25">
      <c r="A568" s="218"/>
      <c r="B568" s="248"/>
      <c r="C568" s="306"/>
      <c r="D568" s="306"/>
      <c r="E568" s="303"/>
      <c r="F568" s="303"/>
      <c r="G568" s="303"/>
      <c r="H568" s="303"/>
      <c r="I568" s="303"/>
      <c r="J568" s="303"/>
      <c r="K568" s="303"/>
      <c r="L568" s="306"/>
      <c r="M568" s="303"/>
      <c r="N568" s="303"/>
      <c r="O568" s="303"/>
      <c r="P568" s="303"/>
      <c r="Q568" s="303"/>
      <c r="R568" s="303"/>
      <c r="S568" s="303"/>
      <c r="T568" s="303"/>
      <c r="U568" s="303"/>
      <c r="V568" s="303"/>
      <c r="W568" s="303"/>
      <c r="X568" s="303"/>
      <c r="Y568" s="303"/>
      <c r="Z568" s="279"/>
    </row>
  </sheetData>
  <autoFilter ref="A8:AE152" xr:uid="{00000000-0009-0000-0000-000007000000}">
    <filterColumn colId="0" showButton="0"/>
    <filterColumn colId="1" showButton="0"/>
  </autoFilter>
  <mergeCells count="59">
    <mergeCell ref="A280:C280"/>
    <mergeCell ref="A282:C282"/>
    <mergeCell ref="A287:C287"/>
    <mergeCell ref="A257:C257"/>
    <mergeCell ref="A260:C260"/>
    <mergeCell ref="A272:C272"/>
    <mergeCell ref="A275:C275"/>
    <mergeCell ref="A277:C277"/>
    <mergeCell ref="A229:C229"/>
    <mergeCell ref="A235:C235"/>
    <mergeCell ref="A244:C244"/>
    <mergeCell ref="A251:C251"/>
    <mergeCell ref="A255:C255"/>
    <mergeCell ref="A86:C86"/>
    <mergeCell ref="A149:C149"/>
    <mergeCell ref="A151:C151"/>
    <mergeCell ref="A202:C202"/>
    <mergeCell ref="A227:C227"/>
    <mergeCell ref="A69:C69"/>
    <mergeCell ref="A71:C71"/>
    <mergeCell ref="A74:C74"/>
    <mergeCell ref="A77:C77"/>
    <mergeCell ref="A79:C79"/>
    <mergeCell ref="A55:C55"/>
    <mergeCell ref="A57:C57"/>
    <mergeCell ref="A61:C61"/>
    <mergeCell ref="A64:C64"/>
    <mergeCell ref="A67:C67"/>
    <mergeCell ref="A9:C9"/>
    <mergeCell ref="A11:C11"/>
    <mergeCell ref="A37:C37"/>
    <mergeCell ref="A47:C47"/>
    <mergeCell ref="A52:C52"/>
    <mergeCell ref="X4:X5"/>
    <mergeCell ref="Y4:Y5"/>
    <mergeCell ref="F6:K6"/>
    <mergeCell ref="F7:K7"/>
    <mergeCell ref="A8:C8"/>
    <mergeCell ref="S4:S5"/>
    <mergeCell ref="T4:T5"/>
    <mergeCell ref="U4:U5"/>
    <mergeCell ref="V4:V5"/>
    <mergeCell ref="W4:W5"/>
    <mergeCell ref="X1:Y1"/>
    <mergeCell ref="B2:Y2"/>
    <mergeCell ref="A3:A6"/>
    <mergeCell ref="B3:B6"/>
    <mergeCell ref="C3:C6"/>
    <mergeCell ref="D3:D6"/>
    <mergeCell ref="E3:E5"/>
    <mergeCell ref="F3:Q3"/>
    <mergeCell ref="R3:Y3"/>
    <mergeCell ref="F4:K4"/>
    <mergeCell ref="L4:M5"/>
    <mergeCell ref="N4:N5"/>
    <mergeCell ref="O4:O5"/>
    <mergeCell ref="P4:P5"/>
    <mergeCell ref="Q4:Q5"/>
    <mergeCell ref="R4:R5"/>
  </mergeCells>
  <conditionalFormatting sqref="C7">
    <cfRule type="duplicateValues" dxfId="268" priority="291" stopIfTrue="1"/>
  </conditionalFormatting>
  <conditionalFormatting sqref="C9">
    <cfRule type="duplicateValues" dxfId="267" priority="103" stopIfTrue="1"/>
  </conditionalFormatting>
  <conditionalFormatting sqref="C9:C36">
    <cfRule type="duplicateValues" dxfId="266" priority="68" stopIfTrue="1"/>
  </conditionalFormatting>
  <conditionalFormatting sqref="C10:C36">
    <cfRule type="duplicateValues" dxfId="265" priority="71" stopIfTrue="1"/>
  </conditionalFormatting>
  <conditionalFormatting sqref="C11:C36">
    <cfRule type="duplicateValues" dxfId="264" priority="69" stopIfTrue="1"/>
  </conditionalFormatting>
  <conditionalFormatting sqref="C15:C36">
    <cfRule type="duplicateValues" dxfId="263" priority="72" stopIfTrue="1"/>
  </conditionalFormatting>
  <conditionalFormatting sqref="C47">
    <cfRule type="duplicateValues" dxfId="262" priority="90" stopIfTrue="1"/>
  </conditionalFormatting>
  <conditionalFormatting sqref="C48">
    <cfRule type="duplicateValues" dxfId="261" priority="89" stopIfTrue="1"/>
  </conditionalFormatting>
  <conditionalFormatting sqref="C49">
    <cfRule type="duplicateValues" dxfId="260" priority="88" stopIfTrue="1"/>
  </conditionalFormatting>
  <conditionalFormatting sqref="C50">
    <cfRule type="duplicateValues" dxfId="259" priority="87" stopIfTrue="1"/>
  </conditionalFormatting>
  <conditionalFormatting sqref="C52">
    <cfRule type="duplicateValues" dxfId="258" priority="249" stopIfTrue="1"/>
  </conditionalFormatting>
  <conditionalFormatting sqref="C58">
    <cfRule type="duplicateValues" dxfId="257" priority="101" stopIfTrue="1"/>
  </conditionalFormatting>
  <conditionalFormatting sqref="C59">
    <cfRule type="duplicateValues" dxfId="256" priority="100" stopIfTrue="1"/>
  </conditionalFormatting>
  <conditionalFormatting sqref="C60:C62 C64:C68">
    <cfRule type="duplicateValues" dxfId="255" priority="73" stopIfTrue="1"/>
  </conditionalFormatting>
  <conditionalFormatting sqref="C65">
    <cfRule type="duplicateValues" dxfId="254" priority="98" stopIfTrue="1"/>
  </conditionalFormatting>
  <conditionalFormatting sqref="C65:C68">
    <cfRule type="duplicateValues" dxfId="253" priority="75" stopIfTrue="1"/>
  </conditionalFormatting>
  <conditionalFormatting sqref="C66">
    <cfRule type="duplicateValues" dxfId="252" priority="97" stopIfTrue="1"/>
  </conditionalFormatting>
  <conditionalFormatting sqref="C67:C68">
    <cfRule type="duplicateValues" dxfId="251" priority="76" stopIfTrue="1"/>
  </conditionalFormatting>
  <conditionalFormatting sqref="C68">
    <cfRule type="duplicateValues" dxfId="250" priority="95" stopIfTrue="1"/>
  </conditionalFormatting>
  <conditionalFormatting sqref="C70:C75">
    <cfRule type="duplicateValues" dxfId="249" priority="247" stopIfTrue="1"/>
  </conditionalFormatting>
  <conditionalFormatting sqref="C72">
    <cfRule type="duplicateValues" dxfId="248" priority="85" stopIfTrue="1"/>
  </conditionalFormatting>
  <conditionalFormatting sqref="C73">
    <cfRule type="duplicateValues" dxfId="247" priority="84" stopIfTrue="1"/>
  </conditionalFormatting>
  <conditionalFormatting sqref="C78">
    <cfRule type="duplicateValues" dxfId="246" priority="246" stopIfTrue="1"/>
  </conditionalFormatting>
  <conditionalFormatting sqref="C79">
    <cfRule type="duplicateValues" dxfId="245" priority="245" stopIfTrue="1"/>
  </conditionalFormatting>
  <conditionalFormatting sqref="C80">
    <cfRule type="duplicateValues" dxfId="244" priority="244" stopIfTrue="1"/>
  </conditionalFormatting>
  <conditionalFormatting sqref="C81">
    <cfRule type="duplicateValues" dxfId="243" priority="243" stopIfTrue="1"/>
  </conditionalFormatting>
  <conditionalFormatting sqref="C82">
    <cfRule type="duplicateValues" dxfId="242" priority="242" stopIfTrue="1"/>
  </conditionalFormatting>
  <conditionalFormatting sqref="C83">
    <cfRule type="duplicateValues" dxfId="241" priority="81" stopIfTrue="1"/>
  </conditionalFormatting>
  <conditionalFormatting sqref="C84:C85 C56:C62 C64:C68">
    <cfRule type="duplicateValues" dxfId="240" priority="132" stopIfTrue="1"/>
  </conditionalFormatting>
  <conditionalFormatting sqref="C87:C104">
    <cfRule type="duplicateValues" dxfId="239" priority="7"/>
    <cfRule type="duplicateValues" dxfId="238" priority="8"/>
  </conditionalFormatting>
  <conditionalFormatting sqref="C105:C148">
    <cfRule type="duplicateValues" dxfId="237" priority="344"/>
    <cfRule type="duplicateValues" dxfId="236" priority="345"/>
  </conditionalFormatting>
  <conditionalFormatting sqref="C149">
    <cfRule type="duplicateValues" dxfId="235" priority="105" stopIfTrue="1"/>
  </conditionalFormatting>
  <conditionalFormatting sqref="C150">
    <cfRule type="duplicateValues" dxfId="234" priority="104" stopIfTrue="1"/>
  </conditionalFormatting>
  <conditionalFormatting sqref="C202">
    <cfRule type="duplicateValues" dxfId="233" priority="131" stopIfTrue="1"/>
    <cfRule type="duplicateValues" dxfId="232" priority="288" stopIfTrue="1"/>
  </conditionalFormatting>
  <conditionalFormatting sqref="C206">
    <cfRule type="duplicateValues" dxfId="231" priority="241" stopIfTrue="1"/>
  </conditionalFormatting>
  <conditionalFormatting sqref="C207">
    <cfRule type="duplicateValues" dxfId="230" priority="240" stopIfTrue="1"/>
  </conditionalFormatting>
  <conditionalFormatting sqref="C208">
    <cfRule type="duplicateValues" dxfId="229" priority="239" stopIfTrue="1"/>
  </conditionalFormatting>
  <conditionalFormatting sqref="C209">
    <cfRule type="duplicateValues" dxfId="228" priority="238" stopIfTrue="1"/>
  </conditionalFormatting>
  <conditionalFormatting sqref="C210">
    <cfRule type="duplicateValues" dxfId="227" priority="237" stopIfTrue="1"/>
  </conditionalFormatting>
  <conditionalFormatting sqref="C211">
    <cfRule type="duplicateValues" dxfId="226" priority="236" stopIfTrue="1"/>
  </conditionalFormatting>
  <conditionalFormatting sqref="C212">
    <cfRule type="duplicateValues" dxfId="225" priority="235" stopIfTrue="1"/>
  </conditionalFormatting>
  <conditionalFormatting sqref="C213">
    <cfRule type="duplicateValues" dxfId="224" priority="234" stopIfTrue="1"/>
  </conditionalFormatting>
  <conditionalFormatting sqref="C214">
    <cfRule type="duplicateValues" dxfId="223" priority="233" stopIfTrue="1"/>
  </conditionalFormatting>
  <conditionalFormatting sqref="C215">
    <cfRule type="duplicateValues" dxfId="222" priority="232" stopIfTrue="1"/>
  </conditionalFormatting>
  <conditionalFormatting sqref="C216">
    <cfRule type="duplicateValues" dxfId="221" priority="231" stopIfTrue="1"/>
  </conditionalFormatting>
  <conditionalFormatting sqref="C217">
    <cfRule type="duplicateValues" dxfId="220" priority="230" stopIfTrue="1"/>
  </conditionalFormatting>
  <conditionalFormatting sqref="C218">
    <cfRule type="duplicateValues" dxfId="219" priority="229" stopIfTrue="1"/>
  </conditionalFormatting>
  <conditionalFormatting sqref="C219">
    <cfRule type="duplicateValues" dxfId="218" priority="228" stopIfTrue="1"/>
  </conditionalFormatting>
  <conditionalFormatting sqref="C220">
    <cfRule type="duplicateValues" dxfId="217" priority="227" stopIfTrue="1"/>
  </conditionalFormatting>
  <conditionalFormatting sqref="C227">
    <cfRule type="duplicateValues" dxfId="216" priority="116" stopIfTrue="1"/>
    <cfRule type="duplicateValues" dxfId="215" priority="117" stopIfTrue="1"/>
  </conditionalFormatting>
  <conditionalFormatting sqref="C229">
    <cfRule type="duplicateValues" dxfId="214" priority="287" stopIfTrue="1"/>
    <cfRule type="duplicateValues" dxfId="213" priority="129" stopIfTrue="1"/>
  </conditionalFormatting>
  <conditionalFormatting sqref="C230">
    <cfRule type="duplicateValues" dxfId="212" priority="226" stopIfTrue="1"/>
  </conditionalFormatting>
  <conditionalFormatting sqref="C231">
    <cfRule type="duplicateValues" dxfId="211" priority="225" stopIfTrue="1"/>
  </conditionalFormatting>
  <conditionalFormatting sqref="C235">
    <cfRule type="duplicateValues" dxfId="210" priority="286" stopIfTrue="1"/>
    <cfRule type="duplicateValues" dxfId="209" priority="127" stopIfTrue="1"/>
  </conditionalFormatting>
  <conditionalFormatting sqref="C238">
    <cfRule type="duplicateValues" dxfId="208" priority="222" stopIfTrue="1"/>
  </conditionalFormatting>
  <conditionalFormatting sqref="C239">
    <cfRule type="duplicateValues" dxfId="207" priority="221" stopIfTrue="1"/>
  </conditionalFormatting>
  <conditionalFormatting sqref="C240">
    <cfRule type="duplicateValues" dxfId="206" priority="220" stopIfTrue="1"/>
  </conditionalFormatting>
  <conditionalFormatting sqref="C241">
    <cfRule type="duplicateValues" dxfId="205" priority="219" stopIfTrue="1"/>
  </conditionalFormatting>
  <conditionalFormatting sqref="C242:C243">
    <cfRule type="duplicateValues" dxfId="204" priority="285" stopIfTrue="1"/>
  </conditionalFormatting>
  <conditionalFormatting sqref="C244">
    <cfRule type="duplicateValues" dxfId="203" priority="125" stopIfTrue="1"/>
  </conditionalFormatting>
  <conditionalFormatting sqref="C245">
    <cfRule type="duplicateValues" dxfId="202" priority="218" stopIfTrue="1"/>
  </conditionalFormatting>
  <conditionalFormatting sqref="C246:C250">
    <cfRule type="duplicateValues" dxfId="201" priority="284" stopIfTrue="1"/>
  </conditionalFormatting>
  <conditionalFormatting sqref="C251">
    <cfRule type="duplicateValues" dxfId="200" priority="283" stopIfTrue="1"/>
    <cfRule type="duplicateValues" dxfId="199" priority="123" stopIfTrue="1"/>
  </conditionalFormatting>
  <conditionalFormatting sqref="C252">
    <cfRule type="duplicateValues" dxfId="198" priority="216" stopIfTrue="1"/>
  </conditionalFormatting>
  <conditionalFormatting sqref="C254">
    <cfRule type="duplicateValues" dxfId="197" priority="282" stopIfTrue="1"/>
  </conditionalFormatting>
  <conditionalFormatting sqref="C255">
    <cfRule type="duplicateValues" dxfId="196" priority="274" stopIfTrue="1"/>
    <cfRule type="duplicateValues" dxfId="195" priority="275" stopIfTrue="1"/>
  </conditionalFormatting>
  <conditionalFormatting sqref="C256">
    <cfRule type="duplicateValues" dxfId="194" priority="272" stopIfTrue="1"/>
  </conditionalFormatting>
  <conditionalFormatting sqref="C257">
    <cfRule type="duplicateValues" dxfId="193" priority="281" stopIfTrue="1"/>
    <cfRule type="duplicateValues" dxfId="192" priority="280" stopIfTrue="1"/>
  </conditionalFormatting>
  <conditionalFormatting sqref="C258:C259">
    <cfRule type="duplicateValues" dxfId="191" priority="278" stopIfTrue="1"/>
  </conditionalFormatting>
  <conditionalFormatting sqref="C260">
    <cfRule type="duplicateValues" dxfId="190" priority="277" stopIfTrue="1"/>
    <cfRule type="duplicateValues" dxfId="189" priority="121" stopIfTrue="1"/>
  </conditionalFormatting>
  <conditionalFormatting sqref="C261">
    <cfRule type="duplicateValues" dxfId="188" priority="207" stopIfTrue="1"/>
  </conditionalFormatting>
  <conditionalFormatting sqref="C273">
    <cfRule type="duplicateValues" dxfId="187" priority="224" stopIfTrue="1"/>
  </conditionalFormatting>
  <conditionalFormatting sqref="C274">
    <cfRule type="duplicateValues" dxfId="186" priority="223" stopIfTrue="1"/>
  </conditionalFormatting>
  <conditionalFormatting sqref="C276">
    <cfRule type="duplicateValues" dxfId="185" priority="217" stopIfTrue="1"/>
  </conditionalFormatting>
  <conditionalFormatting sqref="C278">
    <cfRule type="duplicateValues" dxfId="184" priority="215" stopIfTrue="1"/>
  </conditionalFormatting>
  <conditionalFormatting sqref="C279">
    <cfRule type="duplicateValues" dxfId="183" priority="214" stopIfTrue="1"/>
  </conditionalFormatting>
  <conditionalFormatting sqref="C281">
    <cfRule type="duplicateValues" dxfId="182" priority="213" stopIfTrue="1"/>
  </conditionalFormatting>
  <conditionalFormatting sqref="C283">
    <cfRule type="duplicateValues" dxfId="181" priority="211" stopIfTrue="1"/>
  </conditionalFormatting>
  <conditionalFormatting sqref="C284">
    <cfRule type="duplicateValues" dxfId="180" priority="210" stopIfTrue="1"/>
  </conditionalFormatting>
  <conditionalFormatting sqref="C285">
    <cfRule type="duplicateValues" dxfId="179" priority="209" stopIfTrue="1"/>
  </conditionalFormatting>
  <conditionalFormatting sqref="C286">
    <cfRule type="duplicateValues" dxfId="178" priority="208" stopIfTrue="1"/>
  </conditionalFormatting>
  <conditionalFormatting sqref="C288">
    <cfRule type="duplicateValues" dxfId="177" priority="212" stopIfTrue="1"/>
  </conditionalFormatting>
  <conditionalFormatting sqref="C289">
    <cfRule type="duplicateValues" dxfId="176" priority="206" stopIfTrue="1"/>
  </conditionalFormatting>
  <conditionalFormatting sqref="C290">
    <cfRule type="duplicateValues" dxfId="175" priority="205" stopIfTrue="1"/>
  </conditionalFormatting>
  <conditionalFormatting sqref="C291">
    <cfRule type="duplicateValues" dxfId="174" priority="204" stopIfTrue="1"/>
  </conditionalFormatting>
  <conditionalFormatting sqref="C292">
    <cfRule type="duplicateValues" dxfId="173" priority="203" stopIfTrue="1"/>
  </conditionalFormatting>
  <conditionalFormatting sqref="C293">
    <cfRule type="duplicateValues" dxfId="172" priority="202" stopIfTrue="1"/>
  </conditionalFormatting>
  <conditionalFormatting sqref="C294">
    <cfRule type="duplicateValues" dxfId="171" priority="201" stopIfTrue="1"/>
  </conditionalFormatting>
  <conditionalFormatting sqref="C295">
    <cfRule type="duplicateValues" dxfId="170" priority="200" stopIfTrue="1"/>
  </conditionalFormatting>
  <conditionalFormatting sqref="C296">
    <cfRule type="duplicateValues" dxfId="169" priority="199" stopIfTrue="1"/>
  </conditionalFormatting>
  <conditionalFormatting sqref="C297">
    <cfRule type="duplicateValues" dxfId="168" priority="198" stopIfTrue="1"/>
  </conditionalFormatting>
  <conditionalFormatting sqref="C298">
    <cfRule type="duplicateValues" dxfId="167" priority="197" stopIfTrue="1"/>
  </conditionalFormatting>
  <conditionalFormatting sqref="C299">
    <cfRule type="duplicateValues" dxfId="166" priority="196" stopIfTrue="1"/>
  </conditionalFormatting>
  <conditionalFormatting sqref="C300">
    <cfRule type="duplicateValues" dxfId="165" priority="195" stopIfTrue="1"/>
  </conditionalFormatting>
  <conditionalFormatting sqref="C301">
    <cfRule type="duplicateValues" dxfId="164" priority="194" stopIfTrue="1"/>
  </conditionalFormatting>
  <conditionalFormatting sqref="C302">
    <cfRule type="duplicateValues" dxfId="163" priority="193" stopIfTrue="1"/>
  </conditionalFormatting>
  <conditionalFormatting sqref="C303">
    <cfRule type="duplicateValues" dxfId="162" priority="192" stopIfTrue="1"/>
  </conditionalFormatting>
  <conditionalFormatting sqref="C304">
    <cfRule type="duplicateValues" dxfId="161" priority="191" stopIfTrue="1"/>
  </conditionalFormatting>
  <conditionalFormatting sqref="C305">
    <cfRule type="duplicateValues" dxfId="160" priority="190" stopIfTrue="1"/>
  </conditionalFormatting>
  <conditionalFormatting sqref="C306">
    <cfRule type="duplicateValues" dxfId="159" priority="189" stopIfTrue="1"/>
  </conditionalFormatting>
  <conditionalFormatting sqref="C307">
    <cfRule type="duplicateValues" dxfId="158" priority="188" stopIfTrue="1"/>
  </conditionalFormatting>
  <conditionalFormatting sqref="C308">
    <cfRule type="duplicateValues" dxfId="157" priority="187" stopIfTrue="1"/>
  </conditionalFormatting>
  <conditionalFormatting sqref="C309">
    <cfRule type="duplicateValues" dxfId="156" priority="186" stopIfTrue="1"/>
  </conditionalFormatting>
  <conditionalFormatting sqref="C310">
    <cfRule type="duplicateValues" dxfId="155" priority="185" stopIfTrue="1"/>
  </conditionalFormatting>
  <conditionalFormatting sqref="C311">
    <cfRule type="duplicateValues" dxfId="154" priority="184" stopIfTrue="1"/>
  </conditionalFormatting>
  <conditionalFormatting sqref="C312">
    <cfRule type="duplicateValues" dxfId="153" priority="183" stopIfTrue="1"/>
  </conditionalFormatting>
  <conditionalFormatting sqref="C313">
    <cfRule type="duplicateValues" dxfId="152" priority="182" stopIfTrue="1"/>
  </conditionalFormatting>
  <conditionalFormatting sqref="C314">
    <cfRule type="duplicateValues" dxfId="151" priority="181" stopIfTrue="1"/>
  </conditionalFormatting>
  <conditionalFormatting sqref="C315">
    <cfRule type="duplicateValues" dxfId="150" priority="180" stopIfTrue="1"/>
  </conditionalFormatting>
  <conditionalFormatting sqref="C316">
    <cfRule type="duplicateValues" dxfId="149" priority="179" stopIfTrue="1"/>
  </conditionalFormatting>
  <conditionalFormatting sqref="C317">
    <cfRule type="duplicateValues" dxfId="148" priority="178" stopIfTrue="1"/>
  </conditionalFormatting>
  <conditionalFormatting sqref="C318">
    <cfRule type="duplicateValues" dxfId="147" priority="177" stopIfTrue="1"/>
  </conditionalFormatting>
  <conditionalFormatting sqref="C319">
    <cfRule type="duplicateValues" dxfId="146" priority="176" stopIfTrue="1"/>
  </conditionalFormatting>
  <conditionalFormatting sqref="C320">
    <cfRule type="duplicateValues" dxfId="145" priority="175" stopIfTrue="1"/>
  </conditionalFormatting>
  <conditionalFormatting sqref="C321">
    <cfRule type="duplicateValues" dxfId="144" priority="174" stopIfTrue="1"/>
  </conditionalFormatting>
  <conditionalFormatting sqref="C322">
    <cfRule type="duplicateValues" dxfId="143" priority="173" stopIfTrue="1"/>
  </conditionalFormatting>
  <conditionalFormatting sqref="C323">
    <cfRule type="duplicateValues" dxfId="142" priority="172" stopIfTrue="1"/>
  </conditionalFormatting>
  <conditionalFormatting sqref="C324">
    <cfRule type="duplicateValues" dxfId="141" priority="170" stopIfTrue="1"/>
    <cfRule type="duplicateValues" dxfId="140" priority="171" stopIfTrue="1"/>
  </conditionalFormatting>
  <conditionalFormatting sqref="C325">
    <cfRule type="duplicateValues" dxfId="139" priority="169" stopIfTrue="1"/>
  </conditionalFormatting>
  <conditionalFormatting sqref="C326">
    <cfRule type="duplicateValues" dxfId="138" priority="168" stopIfTrue="1"/>
  </conditionalFormatting>
  <conditionalFormatting sqref="C327">
    <cfRule type="duplicateValues" dxfId="137" priority="167" stopIfTrue="1"/>
  </conditionalFormatting>
  <conditionalFormatting sqref="C328">
    <cfRule type="duplicateValues" dxfId="136" priority="166" stopIfTrue="1"/>
  </conditionalFormatting>
  <conditionalFormatting sqref="C329">
    <cfRule type="duplicateValues" dxfId="135" priority="165" stopIfTrue="1"/>
  </conditionalFormatting>
  <conditionalFormatting sqref="C330">
    <cfRule type="duplicateValues" dxfId="134" priority="164" stopIfTrue="1"/>
  </conditionalFormatting>
  <conditionalFormatting sqref="C331">
    <cfRule type="duplicateValues" dxfId="133" priority="163" stopIfTrue="1"/>
  </conditionalFormatting>
  <conditionalFormatting sqref="C332">
    <cfRule type="duplicateValues" dxfId="132" priority="162" stopIfTrue="1"/>
  </conditionalFormatting>
  <conditionalFormatting sqref="C333">
    <cfRule type="duplicateValues" dxfId="131" priority="161" stopIfTrue="1"/>
  </conditionalFormatting>
  <conditionalFormatting sqref="C334">
    <cfRule type="duplicateValues" dxfId="130" priority="160" stopIfTrue="1"/>
  </conditionalFormatting>
  <conditionalFormatting sqref="C335">
    <cfRule type="duplicateValues" dxfId="129" priority="159" stopIfTrue="1"/>
  </conditionalFormatting>
  <conditionalFormatting sqref="C336">
    <cfRule type="duplicateValues" dxfId="128" priority="158" stopIfTrue="1"/>
  </conditionalFormatting>
  <conditionalFormatting sqref="C337">
    <cfRule type="duplicateValues" dxfId="127" priority="157" stopIfTrue="1"/>
  </conditionalFormatting>
  <conditionalFormatting sqref="C338">
    <cfRule type="duplicateValues" dxfId="126" priority="156" stopIfTrue="1"/>
  </conditionalFormatting>
  <conditionalFormatting sqref="C339">
    <cfRule type="duplicateValues" dxfId="125" priority="155" stopIfTrue="1"/>
  </conditionalFormatting>
  <conditionalFormatting sqref="C340">
    <cfRule type="duplicateValues" dxfId="124" priority="154" stopIfTrue="1"/>
  </conditionalFormatting>
  <conditionalFormatting sqref="C341">
    <cfRule type="duplicateValues" dxfId="123" priority="153" stopIfTrue="1"/>
  </conditionalFormatting>
  <conditionalFormatting sqref="C342">
    <cfRule type="duplicateValues" dxfId="122" priority="152" stopIfTrue="1"/>
  </conditionalFormatting>
  <conditionalFormatting sqref="C343">
    <cfRule type="duplicateValues" dxfId="121" priority="151" stopIfTrue="1"/>
  </conditionalFormatting>
  <conditionalFormatting sqref="C344">
    <cfRule type="duplicateValues" dxfId="120" priority="150" stopIfTrue="1"/>
  </conditionalFormatting>
  <conditionalFormatting sqref="C345">
    <cfRule type="duplicateValues" dxfId="119" priority="149" stopIfTrue="1"/>
  </conditionalFormatting>
  <conditionalFormatting sqref="C346">
    <cfRule type="duplicateValues" dxfId="118" priority="148" stopIfTrue="1"/>
  </conditionalFormatting>
  <conditionalFormatting sqref="C347">
    <cfRule type="duplicateValues" dxfId="117" priority="146" stopIfTrue="1"/>
    <cfRule type="duplicateValues" dxfId="116" priority="147" stopIfTrue="1"/>
  </conditionalFormatting>
  <conditionalFormatting sqref="C348">
    <cfRule type="duplicateValues" dxfId="115" priority="144" stopIfTrue="1"/>
    <cfRule type="duplicateValues" dxfId="114" priority="145" stopIfTrue="1"/>
  </conditionalFormatting>
  <conditionalFormatting sqref="C349">
    <cfRule type="duplicateValues" dxfId="113" priority="143" stopIfTrue="1"/>
  </conditionalFormatting>
  <conditionalFormatting sqref="C350">
    <cfRule type="duplicateValues" dxfId="112" priority="142" stopIfTrue="1"/>
  </conditionalFormatting>
  <conditionalFormatting sqref="C351">
    <cfRule type="duplicateValues" dxfId="111" priority="141" stopIfTrue="1"/>
  </conditionalFormatting>
  <conditionalFormatting sqref="C352">
    <cfRule type="duplicateValues" dxfId="110" priority="140" stopIfTrue="1"/>
  </conditionalFormatting>
  <conditionalFormatting sqref="C353">
    <cfRule type="duplicateValues" dxfId="109" priority="139" stopIfTrue="1"/>
    <cfRule type="duplicateValues" dxfId="108" priority="138" stopIfTrue="1"/>
  </conditionalFormatting>
  <conditionalFormatting sqref="C354">
    <cfRule type="duplicateValues" dxfId="107" priority="137" stopIfTrue="1"/>
    <cfRule type="duplicateValues" dxfId="106" priority="136" stopIfTrue="1"/>
  </conditionalFormatting>
  <conditionalFormatting sqref="C355">
    <cfRule type="duplicateValues" dxfId="105" priority="134" stopIfTrue="1"/>
    <cfRule type="duplicateValues" dxfId="104" priority="135" stopIfTrue="1"/>
    <cfRule type="duplicateValues" dxfId="103" priority="133" stopIfTrue="1"/>
  </conditionalFormatting>
  <conditionalFormatting sqref="C357">
    <cfRule type="duplicateValues" dxfId="102" priority="256" stopIfTrue="1"/>
  </conditionalFormatting>
  <conditionalFormatting sqref="C358">
    <cfRule type="duplicateValues" dxfId="101" priority="255" stopIfTrue="1"/>
  </conditionalFormatting>
  <conditionalFormatting sqref="C359">
    <cfRule type="duplicateValues" dxfId="100" priority="254" stopIfTrue="1"/>
  </conditionalFormatting>
  <conditionalFormatting sqref="C360">
    <cfRule type="duplicateValues" dxfId="99" priority="253" stopIfTrue="1"/>
  </conditionalFormatting>
  <conditionalFormatting sqref="C361:C363">
    <cfRule type="duplicateValues" dxfId="98" priority="252" stopIfTrue="1"/>
  </conditionalFormatting>
  <conditionalFormatting sqref="C368:C370">
    <cfRule type="duplicateValues" dxfId="97" priority="271" stopIfTrue="1"/>
  </conditionalFormatting>
  <conditionalFormatting sqref="C371">
    <cfRule type="duplicateValues" dxfId="96" priority="270" stopIfTrue="1"/>
  </conditionalFormatting>
  <conditionalFormatting sqref="C372">
    <cfRule type="duplicateValues" dxfId="95" priority="269" stopIfTrue="1"/>
  </conditionalFormatting>
  <conditionalFormatting sqref="C373:C374">
    <cfRule type="duplicateValues" dxfId="94" priority="268" stopIfTrue="1"/>
  </conditionalFormatting>
  <conditionalFormatting sqref="C375:C378">
    <cfRule type="duplicateValues" dxfId="93" priority="267" stopIfTrue="1"/>
  </conditionalFormatting>
  <conditionalFormatting sqref="C379:C381">
    <cfRule type="duplicateValues" dxfId="92" priority="266" stopIfTrue="1"/>
  </conditionalFormatting>
  <conditionalFormatting sqref="C382:C395">
    <cfRule type="duplicateValues" dxfId="91" priority="265" stopIfTrue="1"/>
  </conditionalFormatting>
  <conditionalFormatting sqref="C396">
    <cfRule type="duplicateValues" dxfId="90" priority="264" stopIfTrue="1"/>
  </conditionalFormatting>
  <conditionalFormatting sqref="C397:C399">
    <cfRule type="duplicateValues" dxfId="89" priority="263" stopIfTrue="1"/>
  </conditionalFormatting>
  <conditionalFormatting sqref="C400:C402">
    <cfRule type="duplicateValues" dxfId="88" priority="262" stopIfTrue="1"/>
  </conditionalFormatting>
  <conditionalFormatting sqref="C403:C412">
    <cfRule type="duplicateValues" dxfId="87" priority="261" stopIfTrue="1"/>
  </conditionalFormatting>
  <conditionalFormatting sqref="C413:C421">
    <cfRule type="duplicateValues" dxfId="86" priority="260" stopIfTrue="1"/>
  </conditionalFormatting>
  <conditionalFormatting sqref="C422:C431">
    <cfRule type="duplicateValues" dxfId="85" priority="257" stopIfTrue="1"/>
  </conditionalFormatting>
  <conditionalFormatting sqref="C432">
    <cfRule type="duplicateValues" dxfId="84" priority="259" stopIfTrue="1"/>
  </conditionalFormatting>
  <conditionalFormatting sqref="C433">
    <cfRule type="duplicateValues" dxfId="83" priority="258" stopIfTrue="1"/>
  </conditionalFormatting>
  <conditionalFormatting sqref="C236:D237">
    <cfRule type="duplicateValues" dxfId="82" priority="114" stopIfTrue="1"/>
  </conditionalFormatting>
  <conditionalFormatting sqref="C253:D253">
    <cfRule type="duplicateValues" dxfId="81" priority="113" stopIfTrue="1"/>
  </conditionalFormatting>
  <conditionalFormatting sqref="C568:D568">
    <cfRule type="duplicateValues" dxfId="80" priority="119" stopIfTrue="1"/>
  </conditionalFormatting>
  <conditionalFormatting sqref="D8">
    <cfRule type="duplicateValues" dxfId="79" priority="290" stopIfTrue="1"/>
  </conditionalFormatting>
  <conditionalFormatting sqref="D9">
    <cfRule type="duplicateValues" dxfId="78" priority="102" stopIfTrue="1"/>
  </conditionalFormatting>
  <conditionalFormatting sqref="D10">
    <cfRule type="duplicateValues" dxfId="77" priority="61" stopIfTrue="1"/>
  </conditionalFormatting>
  <conditionalFormatting sqref="D11 D26">
    <cfRule type="duplicateValues" dxfId="76" priority="70" stopIfTrue="1"/>
  </conditionalFormatting>
  <conditionalFormatting sqref="D12">
    <cfRule type="duplicateValues" dxfId="75" priority="36" stopIfTrue="1"/>
  </conditionalFormatting>
  <conditionalFormatting sqref="D13">
    <cfRule type="duplicateValues" dxfId="74" priority="34" stopIfTrue="1"/>
  </conditionalFormatting>
  <conditionalFormatting sqref="D14">
    <cfRule type="duplicateValues" dxfId="73" priority="33" stopIfTrue="1"/>
  </conditionalFormatting>
  <conditionalFormatting sqref="D15">
    <cfRule type="duplicateValues" dxfId="72" priority="32" stopIfTrue="1"/>
  </conditionalFormatting>
  <conditionalFormatting sqref="D16">
    <cfRule type="duplicateValues" dxfId="71" priority="31" stopIfTrue="1"/>
  </conditionalFormatting>
  <conditionalFormatting sqref="D17">
    <cfRule type="duplicateValues" dxfId="70" priority="30" stopIfTrue="1"/>
  </conditionalFormatting>
  <conditionalFormatting sqref="D18">
    <cfRule type="duplicateValues" dxfId="69" priority="35" stopIfTrue="1"/>
  </conditionalFormatting>
  <conditionalFormatting sqref="D19">
    <cfRule type="duplicateValues" dxfId="68" priority="29" stopIfTrue="1"/>
  </conditionalFormatting>
  <conditionalFormatting sqref="D20">
    <cfRule type="duplicateValues" dxfId="67" priority="27" stopIfTrue="1"/>
  </conditionalFormatting>
  <conditionalFormatting sqref="D21">
    <cfRule type="duplicateValues" dxfId="66" priority="28" stopIfTrue="1"/>
  </conditionalFormatting>
  <conditionalFormatting sqref="D22">
    <cfRule type="duplicateValues" dxfId="65" priority="25" stopIfTrue="1"/>
  </conditionalFormatting>
  <conditionalFormatting sqref="D23">
    <cfRule type="duplicateValues" dxfId="64" priority="24" stopIfTrue="1"/>
  </conditionalFormatting>
  <conditionalFormatting sqref="D24">
    <cfRule type="duplicateValues" dxfId="63" priority="26" stopIfTrue="1"/>
  </conditionalFormatting>
  <conditionalFormatting sqref="D25">
    <cfRule type="duplicateValues" dxfId="62" priority="19" stopIfTrue="1"/>
  </conditionalFormatting>
  <conditionalFormatting sqref="D27">
    <cfRule type="duplicateValues" dxfId="61" priority="22" stopIfTrue="1"/>
  </conditionalFormatting>
  <conditionalFormatting sqref="D28">
    <cfRule type="duplicateValues" dxfId="60" priority="21" stopIfTrue="1"/>
  </conditionalFormatting>
  <conditionalFormatting sqref="D29">
    <cfRule type="duplicateValues" dxfId="59" priority="20" stopIfTrue="1"/>
  </conditionalFormatting>
  <conditionalFormatting sqref="D30">
    <cfRule type="duplicateValues" dxfId="58" priority="39" stopIfTrue="1"/>
  </conditionalFormatting>
  <conditionalFormatting sqref="D31">
    <cfRule type="duplicateValues" dxfId="57" priority="37" stopIfTrue="1"/>
  </conditionalFormatting>
  <conditionalFormatting sqref="D32">
    <cfRule type="duplicateValues" dxfId="56" priority="38" stopIfTrue="1"/>
  </conditionalFormatting>
  <conditionalFormatting sqref="D33">
    <cfRule type="duplicateValues" dxfId="55" priority="40" stopIfTrue="1"/>
  </conditionalFormatting>
  <conditionalFormatting sqref="D34">
    <cfRule type="duplicateValues" dxfId="54" priority="41" stopIfTrue="1"/>
  </conditionalFormatting>
  <conditionalFormatting sqref="D35">
    <cfRule type="duplicateValues" dxfId="53" priority="42" stopIfTrue="1"/>
  </conditionalFormatting>
  <conditionalFormatting sqref="D36">
    <cfRule type="duplicateValues" dxfId="52" priority="43" stopIfTrue="1"/>
  </conditionalFormatting>
  <conditionalFormatting sqref="D37">
    <cfRule type="duplicateValues" dxfId="51" priority="67" stopIfTrue="1"/>
  </conditionalFormatting>
  <conditionalFormatting sqref="D38">
    <cfRule type="duplicateValues" dxfId="50" priority="46" stopIfTrue="1"/>
  </conditionalFormatting>
  <conditionalFormatting sqref="D39">
    <cfRule type="duplicateValues" dxfId="49" priority="45" stopIfTrue="1"/>
  </conditionalFormatting>
  <conditionalFormatting sqref="D40">
    <cfRule type="duplicateValues" dxfId="48" priority="44" stopIfTrue="1"/>
  </conditionalFormatting>
  <conditionalFormatting sqref="D41">
    <cfRule type="duplicateValues" dxfId="47" priority="49" stopIfTrue="1"/>
  </conditionalFormatting>
  <conditionalFormatting sqref="D42">
    <cfRule type="duplicateValues" dxfId="46" priority="48" stopIfTrue="1"/>
  </conditionalFormatting>
  <conditionalFormatting sqref="D43">
    <cfRule type="duplicateValues" dxfId="45" priority="47" stopIfTrue="1"/>
  </conditionalFormatting>
  <conditionalFormatting sqref="D44">
    <cfRule type="duplicateValues" dxfId="44" priority="52" stopIfTrue="1"/>
  </conditionalFormatting>
  <conditionalFormatting sqref="D45">
    <cfRule type="duplicateValues" dxfId="43" priority="50" stopIfTrue="1"/>
  </conditionalFormatting>
  <conditionalFormatting sqref="D46">
    <cfRule type="duplicateValues" dxfId="42" priority="51" stopIfTrue="1"/>
  </conditionalFormatting>
  <conditionalFormatting sqref="D47">
    <cfRule type="duplicateValues" dxfId="41" priority="77" stopIfTrue="1"/>
    <cfRule type="duplicateValues" dxfId="40" priority="86" stopIfTrue="1"/>
  </conditionalFormatting>
  <conditionalFormatting sqref="D48">
    <cfRule type="duplicateValues" dxfId="39" priority="54" stopIfTrue="1"/>
  </conditionalFormatting>
  <conditionalFormatting sqref="D49">
    <cfRule type="duplicateValues" dxfId="38" priority="53" stopIfTrue="1"/>
  </conditionalFormatting>
  <conditionalFormatting sqref="D50">
    <cfRule type="duplicateValues" dxfId="37" priority="56" stopIfTrue="1"/>
  </conditionalFormatting>
  <conditionalFormatting sqref="D51">
    <cfRule type="duplicateValues" dxfId="36" priority="57" stopIfTrue="1"/>
  </conditionalFormatting>
  <conditionalFormatting sqref="D52">
    <cfRule type="duplicateValues" dxfId="35" priority="15" stopIfTrue="1"/>
    <cfRule type="duplicateValues" dxfId="34" priority="16" stopIfTrue="1"/>
  </conditionalFormatting>
  <conditionalFormatting sqref="D53">
    <cfRule type="duplicateValues" dxfId="33" priority="250" stopIfTrue="1"/>
  </conditionalFormatting>
  <conditionalFormatting sqref="D54">
    <cfRule type="duplicateValues" dxfId="32" priority="276" stopIfTrue="1"/>
  </conditionalFormatting>
  <conditionalFormatting sqref="D55">
    <cfRule type="duplicateValues" dxfId="31" priority="18" stopIfTrue="1"/>
    <cfRule type="duplicateValues" dxfId="30" priority="17" stopIfTrue="1"/>
  </conditionalFormatting>
  <conditionalFormatting sqref="D56">
    <cfRule type="duplicateValues" dxfId="29" priority="62" stopIfTrue="1"/>
  </conditionalFormatting>
  <conditionalFormatting sqref="D57">
    <cfRule type="duplicateValues" dxfId="28" priority="13" stopIfTrue="1"/>
    <cfRule type="duplicateValues" dxfId="27" priority="14" stopIfTrue="1"/>
  </conditionalFormatting>
  <conditionalFormatting sqref="D61">
    <cfRule type="duplicateValues" dxfId="26" priority="58" stopIfTrue="1"/>
  </conditionalFormatting>
  <conditionalFormatting sqref="D64">
    <cfRule type="duplicateValues" dxfId="25" priority="59" stopIfTrue="1"/>
  </conditionalFormatting>
  <conditionalFormatting sqref="D67">
    <cfRule type="duplicateValues" dxfId="24" priority="60" stopIfTrue="1"/>
  </conditionalFormatting>
  <conditionalFormatting sqref="D69">
    <cfRule type="duplicateValues" dxfId="23" priority="107" stopIfTrue="1"/>
  </conditionalFormatting>
  <conditionalFormatting sqref="D71">
    <cfRule type="duplicateValues" dxfId="22" priority="83" stopIfTrue="1"/>
  </conditionalFormatting>
  <conditionalFormatting sqref="D74">
    <cfRule type="duplicateValues" dxfId="21" priority="92" stopIfTrue="1"/>
  </conditionalFormatting>
  <conditionalFormatting sqref="D76">
    <cfRule type="duplicateValues" dxfId="20" priority="91" stopIfTrue="1"/>
  </conditionalFormatting>
  <conditionalFormatting sqref="D77">
    <cfRule type="duplicateValues" dxfId="19" priority="106" stopIfTrue="1"/>
  </conditionalFormatting>
  <conditionalFormatting sqref="D79">
    <cfRule type="duplicateValues" dxfId="18" priority="4" stopIfTrue="1"/>
  </conditionalFormatting>
  <conditionalFormatting sqref="D80">
    <cfRule type="duplicateValues" dxfId="17" priority="82" stopIfTrue="1"/>
  </conditionalFormatting>
  <conditionalFormatting sqref="D86">
    <cfRule type="duplicateValues" dxfId="16" priority="3" stopIfTrue="1"/>
  </conditionalFormatting>
  <conditionalFormatting sqref="D149">
    <cfRule type="duplicateValues" dxfId="15" priority="2" stopIfTrue="1"/>
  </conditionalFormatting>
  <conditionalFormatting sqref="D151">
    <cfRule type="duplicateValues" dxfId="14" priority="1" stopIfTrue="1"/>
  </conditionalFormatting>
  <conditionalFormatting sqref="D202">
    <cfRule type="duplicateValues" dxfId="13" priority="130" stopIfTrue="1"/>
  </conditionalFormatting>
  <conditionalFormatting sqref="D227">
    <cfRule type="duplicateValues" dxfId="12" priority="115" stopIfTrue="1"/>
  </conditionalFormatting>
  <conditionalFormatting sqref="D229">
    <cfRule type="duplicateValues" dxfId="11" priority="128" stopIfTrue="1"/>
  </conditionalFormatting>
  <conditionalFormatting sqref="D235">
    <cfRule type="duplicateValues" dxfId="10" priority="126" stopIfTrue="1"/>
  </conditionalFormatting>
  <conditionalFormatting sqref="D244">
    <cfRule type="duplicateValues" dxfId="9" priority="124" stopIfTrue="1"/>
  </conditionalFormatting>
  <conditionalFormatting sqref="D251">
    <cfRule type="duplicateValues" dxfId="8" priority="122" stopIfTrue="1"/>
  </conditionalFormatting>
  <conditionalFormatting sqref="D255">
    <cfRule type="duplicateValues" dxfId="7" priority="273" stopIfTrue="1"/>
  </conditionalFormatting>
  <conditionalFormatting sqref="D257">
    <cfRule type="duplicateValues" dxfId="6" priority="279" stopIfTrue="1"/>
  </conditionalFormatting>
  <conditionalFormatting sqref="D260">
    <cfRule type="duplicateValues" dxfId="5" priority="120" stopIfTrue="1"/>
  </conditionalFormatting>
  <conditionalFormatting sqref="D272">
    <cfRule type="duplicateValues" dxfId="4" priority="112" stopIfTrue="1"/>
  </conditionalFormatting>
  <conditionalFormatting sqref="D275">
    <cfRule type="duplicateValues" dxfId="3" priority="111" stopIfTrue="1"/>
  </conditionalFormatting>
  <conditionalFormatting sqref="D277">
    <cfRule type="duplicateValues" dxfId="2" priority="110" stopIfTrue="1"/>
  </conditionalFormatting>
  <conditionalFormatting sqref="D280">
    <cfRule type="duplicateValues" dxfId="1" priority="109" stopIfTrue="1"/>
  </conditionalFormatting>
  <conditionalFormatting sqref="D282">
    <cfRule type="duplicateValues" dxfId="0" priority="108" stopIfTrue="1"/>
  </conditionalFormatting>
  <pageMargins left="0.7" right="0.7" top="0.75" bottom="0.75" header="0.3" footer="0.3"/>
  <pageSetup paperSize="9" scale="2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249977111117893"/>
    <pageSetUpPr fitToPage="1"/>
  </sheetPr>
  <dimension ref="A1:O32"/>
  <sheetViews>
    <sheetView view="pageBreakPreview" zoomScale="80" workbookViewId="0">
      <selection activeCell="J7" sqref="J7"/>
    </sheetView>
  </sheetViews>
  <sheetFormatPr defaultColWidth="9.140625" defaultRowHeight="15" x14ac:dyDescent="0.25"/>
  <cols>
    <col min="1" max="1" width="6.42578125" style="237" customWidth="1"/>
    <col min="2" max="2" width="37.42578125" style="182" customWidth="1"/>
    <col min="3" max="3" width="22.140625" style="182" customWidth="1"/>
    <col min="4" max="4" width="26.85546875" style="182" customWidth="1"/>
    <col min="5" max="5" width="26.7109375" style="182" customWidth="1"/>
    <col min="6" max="6" width="9.7109375" style="182" customWidth="1"/>
    <col min="7" max="12" width="10.7109375" style="182" customWidth="1"/>
    <col min="13" max="13" width="13.28515625" style="182" customWidth="1"/>
    <col min="14" max="14" width="15.7109375" style="182" customWidth="1"/>
    <col min="15" max="15" width="20.28515625" style="182" customWidth="1"/>
    <col min="16" max="16384" width="9.140625" style="182"/>
  </cols>
  <sheetData>
    <row r="1" spans="1:15" ht="20.25" customHeight="1" x14ac:dyDescent="0.25">
      <c r="A1" s="259"/>
      <c r="B1" s="259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390" t="s">
        <v>680</v>
      </c>
      <c r="O1" s="390"/>
    </row>
    <row r="2" spans="1:15" ht="20.25" customHeight="1" x14ac:dyDescent="0.25">
      <c r="A2" s="259"/>
      <c r="B2" s="390" t="s">
        <v>681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5" ht="62.25" customHeight="1" x14ac:dyDescent="0.25">
      <c r="A3" s="396" t="s">
        <v>286</v>
      </c>
      <c r="B3" s="381" t="s">
        <v>5</v>
      </c>
      <c r="C3" s="383" t="s">
        <v>287</v>
      </c>
      <c r="D3" s="383" t="s">
        <v>288</v>
      </c>
      <c r="E3" s="383" t="s">
        <v>14</v>
      </c>
      <c r="F3" s="381" t="s">
        <v>289</v>
      </c>
      <c r="G3" s="381"/>
      <c r="H3" s="381"/>
      <c r="I3" s="381"/>
      <c r="J3" s="381"/>
      <c r="K3" s="381" t="s">
        <v>15</v>
      </c>
      <c r="L3" s="381"/>
      <c r="M3" s="381"/>
      <c r="N3" s="381"/>
      <c r="O3" s="381"/>
    </row>
    <row r="4" spans="1:15" ht="81" customHeight="1" x14ac:dyDescent="0.25">
      <c r="A4" s="396"/>
      <c r="B4" s="381"/>
      <c r="C4" s="383"/>
      <c r="D4" s="383"/>
      <c r="E4" s="383"/>
      <c r="F4" s="189" t="s">
        <v>290</v>
      </c>
      <c r="G4" s="189" t="s">
        <v>291</v>
      </c>
      <c r="H4" s="189" t="s">
        <v>292</v>
      </c>
      <c r="I4" s="189" t="s">
        <v>293</v>
      </c>
      <c r="J4" s="189" t="s">
        <v>19</v>
      </c>
      <c r="K4" s="189" t="s">
        <v>290</v>
      </c>
      <c r="L4" s="189" t="s">
        <v>291</v>
      </c>
      <c r="M4" s="189" t="s">
        <v>292</v>
      </c>
      <c r="N4" s="189" t="s">
        <v>293</v>
      </c>
      <c r="O4" s="189" t="s">
        <v>19</v>
      </c>
    </row>
    <row r="5" spans="1:15" ht="28.5" customHeight="1" x14ac:dyDescent="0.25">
      <c r="A5" s="396"/>
      <c r="B5" s="381"/>
      <c r="C5" s="190" t="s">
        <v>294</v>
      </c>
      <c r="D5" s="189" t="s">
        <v>27</v>
      </c>
      <c r="E5" s="189" t="s">
        <v>28</v>
      </c>
      <c r="F5" s="189" t="s">
        <v>265</v>
      </c>
      <c r="G5" s="189" t="s">
        <v>265</v>
      </c>
      <c r="H5" s="189" t="s">
        <v>265</v>
      </c>
      <c r="I5" s="189" t="s">
        <v>265</v>
      </c>
      <c r="J5" s="189" t="s">
        <v>265</v>
      </c>
      <c r="K5" s="189" t="s">
        <v>29</v>
      </c>
      <c r="L5" s="189" t="s">
        <v>29</v>
      </c>
      <c r="M5" s="189" t="s">
        <v>29</v>
      </c>
      <c r="N5" s="189" t="s">
        <v>29</v>
      </c>
      <c r="O5" s="189" t="s">
        <v>29</v>
      </c>
    </row>
    <row r="6" spans="1:15" ht="17.45" customHeight="1" x14ac:dyDescent="0.25">
      <c r="A6" s="239">
        <v>1</v>
      </c>
      <c r="B6" s="189">
        <v>2</v>
      </c>
      <c r="C6" s="189">
        <v>3</v>
      </c>
      <c r="D6" s="189">
        <v>4</v>
      </c>
      <c r="E6" s="18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11</v>
      </c>
      <c r="L6" s="189">
        <v>12</v>
      </c>
      <c r="M6" s="189">
        <v>13</v>
      </c>
      <c r="N6" s="189">
        <v>14</v>
      </c>
      <c r="O6" s="189">
        <v>15</v>
      </c>
    </row>
    <row r="7" spans="1:15" ht="20.100000000000001" customHeight="1" x14ac:dyDescent="0.25">
      <c r="A7" s="388" t="s">
        <v>295</v>
      </c>
      <c r="B7" s="388"/>
      <c r="C7" s="283">
        <f t="shared" ref="C7:O7" si="0">SUM(C8:C25)</f>
        <v>502755.20999999996</v>
      </c>
      <c r="D7" s="321">
        <f t="shared" si="0"/>
        <v>15678</v>
      </c>
      <c r="E7" s="321">
        <f t="shared" si="0"/>
        <v>6167</v>
      </c>
      <c r="F7" s="194">
        <f t="shared" si="0"/>
        <v>0</v>
      </c>
      <c r="G7" s="194">
        <f t="shared" si="0"/>
        <v>0</v>
      </c>
      <c r="H7" s="194">
        <f t="shared" si="0"/>
        <v>0</v>
      </c>
      <c r="I7" s="194">
        <f t="shared" si="0"/>
        <v>126</v>
      </c>
      <c r="J7" s="194">
        <f t="shared" si="0"/>
        <v>126</v>
      </c>
      <c r="K7" s="283">
        <f t="shared" si="0"/>
        <v>0</v>
      </c>
      <c r="L7" s="283">
        <f t="shared" si="0"/>
        <v>0</v>
      </c>
      <c r="M7" s="283">
        <f t="shared" si="0"/>
        <v>0</v>
      </c>
      <c r="N7" s="283">
        <f t="shared" si="0"/>
        <v>550653573.29033017</v>
      </c>
      <c r="O7" s="283">
        <f t="shared" si="0"/>
        <v>550653573.29033017</v>
      </c>
    </row>
    <row r="8" spans="1:15" ht="20.100000000000001" customHeight="1" x14ac:dyDescent="0.25">
      <c r="A8" s="205">
        <v>1</v>
      </c>
      <c r="B8" s="189" t="s">
        <v>306</v>
      </c>
      <c r="C8" s="206">
        <f>' таблица№7перечень МКД (2026)'!I9</f>
        <v>3755.9</v>
      </c>
      <c r="D8" s="219">
        <f>' таблица№7перечень МКД (2026)'!L9</f>
        <v>59</v>
      </c>
      <c r="E8" s="219">
        <f>' таблица№7перечень МКД (2026)'!M9</f>
        <v>36</v>
      </c>
      <c r="F8" s="205">
        <v>0</v>
      </c>
      <c r="G8" s="205">
        <v>0</v>
      </c>
      <c r="H8" s="205">
        <v>0</v>
      </c>
      <c r="I8" s="205">
        <v>1</v>
      </c>
      <c r="J8" s="205">
        <v>1</v>
      </c>
      <c r="K8" s="322">
        <v>0</v>
      </c>
      <c r="L8" s="322">
        <v>0</v>
      </c>
      <c r="M8" s="206">
        <v>0</v>
      </c>
      <c r="N8" s="206">
        <f>' таблица№7перечень МКД (2026)'!N9</f>
        <v>3624900</v>
      </c>
      <c r="O8" s="206">
        <f t="shared" ref="O8:O25" si="1">N8</f>
        <v>3624900</v>
      </c>
    </row>
    <row r="9" spans="1:15" ht="20.100000000000001" customHeight="1" x14ac:dyDescent="0.25">
      <c r="A9" s="190">
        <v>2</v>
      </c>
      <c r="B9" s="189" t="s">
        <v>296</v>
      </c>
      <c r="C9" s="201">
        <f>' таблица№7перечень МКД (2026)'!I11</f>
        <v>77725.840000000026</v>
      </c>
      <c r="D9" s="202">
        <f>' таблица№7перечень МКД (2026)'!L11</f>
        <v>2154</v>
      </c>
      <c r="E9" s="202">
        <f>' таблица№7перечень МКД (2026)'!M11</f>
        <v>1209</v>
      </c>
      <c r="F9" s="190">
        <v>0</v>
      </c>
      <c r="G9" s="190">
        <v>0</v>
      </c>
      <c r="H9" s="190">
        <v>0</v>
      </c>
      <c r="I9" s="190">
        <v>25</v>
      </c>
      <c r="J9" s="189">
        <v>25</v>
      </c>
      <c r="K9" s="201">
        <v>0</v>
      </c>
      <c r="L9" s="201">
        <v>0</v>
      </c>
      <c r="M9" s="201">
        <v>0</v>
      </c>
      <c r="N9" s="201">
        <f>' таблица№7перечень МКД (2026)'!N11</f>
        <v>60811503.618244007</v>
      </c>
      <c r="O9" s="201">
        <f t="shared" si="1"/>
        <v>60811503.618244007</v>
      </c>
    </row>
    <row r="10" spans="1:15" s="268" customFormat="1" ht="20.100000000000001" customHeight="1" x14ac:dyDescent="0.25">
      <c r="A10" s="190">
        <v>3</v>
      </c>
      <c r="B10" s="189" t="s">
        <v>271</v>
      </c>
      <c r="C10" s="201">
        <f>' таблица№7перечень МКД (2026)'!I37</f>
        <v>19383.789999999997</v>
      </c>
      <c r="D10" s="202">
        <f>' таблица№7перечень МКД (2026)'!L37</f>
        <v>379</v>
      </c>
      <c r="E10" s="202">
        <f>' таблица№7перечень МКД (2026)'!M37</f>
        <v>289</v>
      </c>
      <c r="F10" s="190">
        <v>0</v>
      </c>
      <c r="G10" s="190">
        <v>0</v>
      </c>
      <c r="H10" s="190">
        <v>0</v>
      </c>
      <c r="I10" s="190">
        <v>9</v>
      </c>
      <c r="J10" s="189">
        <v>9</v>
      </c>
      <c r="K10" s="201">
        <v>0</v>
      </c>
      <c r="L10" s="201">
        <v>0</v>
      </c>
      <c r="M10" s="201">
        <v>0</v>
      </c>
      <c r="N10" s="201">
        <f>' таблица№7перечень МКД (2026)'!N37</f>
        <v>14450184</v>
      </c>
      <c r="O10" s="235">
        <f t="shared" si="1"/>
        <v>14450184</v>
      </c>
    </row>
    <row r="11" spans="1:15" s="268" customFormat="1" ht="20.100000000000001" customHeight="1" x14ac:dyDescent="0.25">
      <c r="A11" s="190">
        <v>4</v>
      </c>
      <c r="B11" s="189" t="s">
        <v>77</v>
      </c>
      <c r="C11" s="201">
        <f>' таблица№7перечень МКД (2026)'!I47</f>
        <v>12154.119999999999</v>
      </c>
      <c r="D11" s="202">
        <f>' таблица№7перечень МКД (2026)'!L47</f>
        <v>369</v>
      </c>
      <c r="E11" s="202">
        <f>' таблица№7перечень МКД (2026)'!M47</f>
        <v>169</v>
      </c>
      <c r="F11" s="190">
        <v>0</v>
      </c>
      <c r="G11" s="190">
        <v>0</v>
      </c>
      <c r="H11" s="190">
        <v>0</v>
      </c>
      <c r="I11" s="190">
        <v>4</v>
      </c>
      <c r="J11" s="189">
        <v>4</v>
      </c>
      <c r="K11" s="201">
        <v>0</v>
      </c>
      <c r="L11" s="201">
        <v>0</v>
      </c>
      <c r="M11" s="201">
        <v>0</v>
      </c>
      <c r="N11" s="201">
        <f>' таблица№7перечень МКД (2026)'!N47</f>
        <v>15461782.974749999</v>
      </c>
      <c r="O11" s="201">
        <f t="shared" si="1"/>
        <v>15461782.974749999</v>
      </c>
    </row>
    <row r="12" spans="1:15" s="268" customFormat="1" ht="20.100000000000001" customHeight="1" x14ac:dyDescent="0.25">
      <c r="A12" s="205">
        <v>5</v>
      </c>
      <c r="B12" s="189" t="s">
        <v>85</v>
      </c>
      <c r="C12" s="201">
        <f>' таблица№7перечень МКД (2026)'!I52</f>
        <v>1642.6</v>
      </c>
      <c r="D12" s="202">
        <f>' таблица№7перечень МКД (2026)'!L52</f>
        <v>70</v>
      </c>
      <c r="E12" s="202">
        <f>' таблица№7перечень МКД (2026)'!M52</f>
        <v>32</v>
      </c>
      <c r="F12" s="190">
        <v>0</v>
      </c>
      <c r="G12" s="190">
        <v>0</v>
      </c>
      <c r="H12" s="190">
        <v>0</v>
      </c>
      <c r="I12" s="190">
        <v>2</v>
      </c>
      <c r="J12" s="189">
        <v>2</v>
      </c>
      <c r="K12" s="201">
        <v>0</v>
      </c>
      <c r="L12" s="201">
        <v>0</v>
      </c>
      <c r="M12" s="201">
        <v>0</v>
      </c>
      <c r="N12" s="201">
        <f>' таблица№7перечень МКД (2026)'!N52</f>
        <v>4445900.9811500004</v>
      </c>
      <c r="O12" s="201">
        <f t="shared" si="1"/>
        <v>4445900.9811500004</v>
      </c>
    </row>
    <row r="13" spans="1:15" s="323" customFormat="1" ht="20.100000000000001" customHeight="1" x14ac:dyDescent="0.25">
      <c r="A13" s="190">
        <v>6</v>
      </c>
      <c r="B13" s="189" t="s">
        <v>682</v>
      </c>
      <c r="C13" s="230">
        <f>' таблица№7перечень МКД (2026)'!I55</f>
        <v>964.6</v>
      </c>
      <c r="D13" s="202">
        <f>' таблица№7перечень МКД (2026)'!L55</f>
        <v>22</v>
      </c>
      <c r="E13" s="202">
        <f>' таблица№7перечень МКД (2026)'!M55</f>
        <v>10</v>
      </c>
      <c r="F13" s="190">
        <v>0</v>
      </c>
      <c r="G13" s="190">
        <v>0</v>
      </c>
      <c r="H13" s="190">
        <v>0</v>
      </c>
      <c r="I13" s="190">
        <v>1</v>
      </c>
      <c r="J13" s="189">
        <v>1</v>
      </c>
      <c r="K13" s="201">
        <v>0</v>
      </c>
      <c r="L13" s="201">
        <v>0</v>
      </c>
      <c r="M13" s="201">
        <v>0</v>
      </c>
      <c r="N13" s="201">
        <f>' таблица№7перечень МКД (2026)'!N55</f>
        <v>1892197.04</v>
      </c>
      <c r="O13" s="201">
        <f t="shared" si="1"/>
        <v>1892197.04</v>
      </c>
    </row>
    <row r="14" spans="1:15" ht="20.100000000000001" customHeight="1" x14ac:dyDescent="0.25">
      <c r="A14" s="190">
        <v>7</v>
      </c>
      <c r="B14" s="189" t="s">
        <v>564</v>
      </c>
      <c r="C14" s="201">
        <f>' таблица№7перечень МКД (2026)'!I57</f>
        <v>1365.6000000000001</v>
      </c>
      <c r="D14" s="202">
        <f>' таблица№7перечень МКД (2026)'!L57</f>
        <v>70</v>
      </c>
      <c r="E14" s="202">
        <f>' таблица№7перечень МКД (2026)'!M57</f>
        <v>28</v>
      </c>
      <c r="F14" s="190">
        <v>0</v>
      </c>
      <c r="G14" s="190">
        <v>0</v>
      </c>
      <c r="H14" s="190">
        <v>0</v>
      </c>
      <c r="I14" s="190">
        <v>3</v>
      </c>
      <c r="J14" s="189">
        <v>3</v>
      </c>
      <c r="K14" s="201">
        <v>0</v>
      </c>
      <c r="L14" s="201">
        <v>0</v>
      </c>
      <c r="M14" s="201">
        <v>0</v>
      </c>
      <c r="N14" s="201">
        <f>' таблица№7перечень МКД (2026)'!N57</f>
        <v>5863343.9358203011</v>
      </c>
      <c r="O14" s="201">
        <f t="shared" si="1"/>
        <v>5863343.9358203011</v>
      </c>
    </row>
    <row r="15" spans="1:15" ht="20.100000000000001" customHeight="1" x14ac:dyDescent="0.25">
      <c r="A15" s="190">
        <v>8</v>
      </c>
      <c r="B15" s="189" t="s">
        <v>88</v>
      </c>
      <c r="C15" s="201">
        <f>' таблица№7перечень МКД (2026)'!I61</f>
        <v>1995.1</v>
      </c>
      <c r="D15" s="202">
        <f>' таблица№7перечень МКД (2026)'!L61</f>
        <v>57</v>
      </c>
      <c r="E15" s="202">
        <f>' таблица№7перечень МКД (2026)'!M61</f>
        <v>28</v>
      </c>
      <c r="F15" s="190">
        <v>0</v>
      </c>
      <c r="G15" s="190">
        <v>0</v>
      </c>
      <c r="H15" s="190">
        <v>0</v>
      </c>
      <c r="I15" s="190">
        <v>2</v>
      </c>
      <c r="J15" s="189">
        <v>2</v>
      </c>
      <c r="K15" s="201">
        <v>0</v>
      </c>
      <c r="L15" s="201">
        <v>0</v>
      </c>
      <c r="M15" s="201">
        <v>0</v>
      </c>
      <c r="N15" s="201">
        <f>' таблица№7перечень МКД (2026)'!N61</f>
        <v>4923937.9880400002</v>
      </c>
      <c r="O15" s="201">
        <f t="shared" si="1"/>
        <v>4923937.9880400002</v>
      </c>
    </row>
    <row r="16" spans="1:15" ht="20.100000000000001" customHeight="1" x14ac:dyDescent="0.25">
      <c r="A16" s="205">
        <v>9</v>
      </c>
      <c r="B16" s="189" t="s">
        <v>299</v>
      </c>
      <c r="C16" s="201">
        <f>' таблица№7перечень МКД (2026)'!I64</f>
        <v>1883.2</v>
      </c>
      <c r="D16" s="202">
        <f>' таблица№7перечень МКД (2026)'!L64</f>
        <v>83</v>
      </c>
      <c r="E16" s="202">
        <f>' таблица№7перечень МКД (2026)'!M64</f>
        <v>40</v>
      </c>
      <c r="F16" s="190">
        <v>0</v>
      </c>
      <c r="G16" s="190">
        <v>0</v>
      </c>
      <c r="H16" s="190">
        <v>0</v>
      </c>
      <c r="I16" s="190">
        <v>2</v>
      </c>
      <c r="J16" s="189">
        <v>2</v>
      </c>
      <c r="K16" s="201">
        <v>0</v>
      </c>
      <c r="L16" s="201">
        <v>0</v>
      </c>
      <c r="M16" s="201">
        <v>0</v>
      </c>
      <c r="N16" s="201">
        <f>' таблица№7перечень МКД (2026)'!N64</f>
        <v>6849598.2591960002</v>
      </c>
      <c r="O16" s="201">
        <f t="shared" si="1"/>
        <v>6849598.2591960002</v>
      </c>
    </row>
    <row r="17" spans="1:15" ht="20.100000000000001" customHeight="1" x14ac:dyDescent="0.25">
      <c r="A17" s="190">
        <v>10</v>
      </c>
      <c r="B17" s="189" t="s">
        <v>101</v>
      </c>
      <c r="C17" s="201">
        <f>' таблица№7перечень МКД (2026)'!I67</f>
        <v>1518</v>
      </c>
      <c r="D17" s="202">
        <f>' таблица№7перечень МКД (2026)'!L67</f>
        <v>40</v>
      </c>
      <c r="E17" s="202">
        <f>' таблица№7перечень МКД (2026)'!M67</f>
        <v>20</v>
      </c>
      <c r="F17" s="190">
        <v>0</v>
      </c>
      <c r="G17" s="190">
        <v>0</v>
      </c>
      <c r="H17" s="190">
        <v>0</v>
      </c>
      <c r="I17" s="190">
        <v>1</v>
      </c>
      <c r="J17" s="189">
        <v>1</v>
      </c>
      <c r="K17" s="201">
        <v>0</v>
      </c>
      <c r="L17" s="201">
        <v>0</v>
      </c>
      <c r="M17" s="201">
        <v>0</v>
      </c>
      <c r="N17" s="201">
        <f>' таблица№7перечень МКД (2026)'!N67</f>
        <v>3307333.6660800003</v>
      </c>
      <c r="O17" s="201">
        <f t="shared" si="1"/>
        <v>3307333.6660800003</v>
      </c>
    </row>
    <row r="18" spans="1:15" ht="20.100000000000001" customHeight="1" x14ac:dyDescent="0.25">
      <c r="A18" s="190">
        <v>11</v>
      </c>
      <c r="B18" s="189" t="s">
        <v>578</v>
      </c>
      <c r="C18" s="201">
        <f>' таблица№7перечень МКД (2026)'!I69</f>
        <v>621.4</v>
      </c>
      <c r="D18" s="202">
        <f>' таблица№7перечень МКД (2026)'!L69</f>
        <v>28</v>
      </c>
      <c r="E18" s="202">
        <f>' таблица№7перечень МКД (2026)'!M69</f>
        <v>24</v>
      </c>
      <c r="F18" s="190">
        <v>0</v>
      </c>
      <c r="G18" s="190">
        <v>0</v>
      </c>
      <c r="H18" s="190">
        <v>0</v>
      </c>
      <c r="I18" s="190">
        <v>1</v>
      </c>
      <c r="J18" s="189">
        <v>1</v>
      </c>
      <c r="K18" s="201">
        <v>0</v>
      </c>
      <c r="L18" s="201">
        <v>0</v>
      </c>
      <c r="M18" s="201">
        <v>0</v>
      </c>
      <c r="N18" s="201">
        <f>' таблица№7перечень МКД (2026)'!N69</f>
        <v>1980446</v>
      </c>
      <c r="O18" s="201">
        <f t="shared" si="1"/>
        <v>1980446</v>
      </c>
    </row>
    <row r="19" spans="1:15" ht="20.100000000000001" customHeight="1" x14ac:dyDescent="0.25">
      <c r="A19" s="190">
        <v>12</v>
      </c>
      <c r="B19" s="189" t="s">
        <v>683</v>
      </c>
      <c r="C19" s="201">
        <f>' таблица№7перечень МКД (2026)'!I71</f>
        <v>2047.3999999999999</v>
      </c>
      <c r="D19" s="202">
        <f>' таблица№7перечень МКД (2026)'!L71</f>
        <v>42</v>
      </c>
      <c r="E19" s="202">
        <f>' таблица№7перечень МКД (2026)'!M71</f>
        <v>22</v>
      </c>
      <c r="F19" s="190">
        <v>0</v>
      </c>
      <c r="G19" s="190">
        <v>0</v>
      </c>
      <c r="H19" s="190">
        <v>0</v>
      </c>
      <c r="I19" s="190">
        <v>2</v>
      </c>
      <c r="J19" s="189">
        <v>2</v>
      </c>
      <c r="K19" s="201">
        <v>0</v>
      </c>
      <c r="L19" s="201">
        <v>0</v>
      </c>
      <c r="M19" s="201">
        <v>0</v>
      </c>
      <c r="N19" s="201">
        <f>' таблица№7перечень МКД (2026)'!N71</f>
        <v>5852647.9675618</v>
      </c>
      <c r="O19" s="201">
        <f t="shared" si="1"/>
        <v>5852647.9675618</v>
      </c>
    </row>
    <row r="20" spans="1:15" ht="20.100000000000001" customHeight="1" x14ac:dyDescent="0.25">
      <c r="A20" s="205">
        <v>13</v>
      </c>
      <c r="B20" s="189" t="s">
        <v>104</v>
      </c>
      <c r="C20" s="201">
        <f>' таблица№7перечень МКД (2026)'!I74</f>
        <v>4100.2299999999996</v>
      </c>
      <c r="D20" s="202">
        <f>' таблица№7перечень МКД (2026)'!L74</f>
        <v>157</v>
      </c>
      <c r="E20" s="202">
        <f>' таблица№7перечень МКД (2026)'!M74</f>
        <v>77</v>
      </c>
      <c r="F20" s="190">
        <v>0</v>
      </c>
      <c r="G20" s="190">
        <v>0</v>
      </c>
      <c r="H20" s="190">
        <v>0</v>
      </c>
      <c r="I20" s="190">
        <v>2</v>
      </c>
      <c r="J20" s="189">
        <v>2</v>
      </c>
      <c r="K20" s="201">
        <v>0</v>
      </c>
      <c r="L20" s="201">
        <v>0</v>
      </c>
      <c r="M20" s="201">
        <v>0</v>
      </c>
      <c r="N20" s="201">
        <f>' таблица№7перечень МКД (2026)'!N74</f>
        <v>5827668.1525960006</v>
      </c>
      <c r="O20" s="201">
        <f t="shared" si="1"/>
        <v>5827668.1525960006</v>
      </c>
    </row>
    <row r="21" spans="1:15" ht="20.100000000000001" customHeight="1" x14ac:dyDescent="0.25">
      <c r="A21" s="190">
        <v>14</v>
      </c>
      <c r="B21" s="189" t="s">
        <v>589</v>
      </c>
      <c r="C21" s="201">
        <f>' таблица№7перечень МКД (2026)'!I77</f>
        <v>1292.4000000000001</v>
      </c>
      <c r="D21" s="202">
        <f>' таблица№7перечень МКД (2026)'!L77</f>
        <v>42</v>
      </c>
      <c r="E21" s="202">
        <f>' таблица№7перечень МКД (2026)'!M77</f>
        <v>18</v>
      </c>
      <c r="F21" s="190">
        <v>0</v>
      </c>
      <c r="G21" s="190">
        <v>0</v>
      </c>
      <c r="H21" s="190">
        <v>0</v>
      </c>
      <c r="I21" s="190">
        <v>1</v>
      </c>
      <c r="J21" s="189">
        <v>1</v>
      </c>
      <c r="K21" s="201">
        <v>0</v>
      </c>
      <c r="L21" s="201">
        <v>0</v>
      </c>
      <c r="M21" s="201">
        <v>0</v>
      </c>
      <c r="N21" s="201">
        <f>' таблица№7перечень МКД (2026)'!N77</f>
        <v>2196738.6853999998</v>
      </c>
      <c r="O21" s="201">
        <f t="shared" si="1"/>
        <v>2196738.6853999998</v>
      </c>
    </row>
    <row r="22" spans="1:15" ht="20.100000000000001" customHeight="1" x14ac:dyDescent="0.25">
      <c r="A22" s="190">
        <v>15</v>
      </c>
      <c r="B22" s="189" t="s">
        <v>110</v>
      </c>
      <c r="C22" s="201">
        <f>' таблица№7перечень МКД (2026)'!I79</f>
        <v>22998.48</v>
      </c>
      <c r="D22" s="202">
        <f>' таблица№7перечень МКД (2026)'!L79</f>
        <v>834</v>
      </c>
      <c r="E22" s="202">
        <f>' таблица№7перечень МКД (2026)'!M79</f>
        <v>368</v>
      </c>
      <c r="F22" s="190">
        <v>0</v>
      </c>
      <c r="G22" s="190">
        <v>0</v>
      </c>
      <c r="H22" s="190">
        <v>0</v>
      </c>
      <c r="I22" s="190">
        <v>6</v>
      </c>
      <c r="J22" s="189">
        <v>6</v>
      </c>
      <c r="K22" s="201">
        <v>0</v>
      </c>
      <c r="L22" s="201">
        <v>0</v>
      </c>
      <c r="M22" s="201">
        <v>0</v>
      </c>
      <c r="N22" s="201">
        <f>' таблица№7перечень МКД (2026)'!N79</f>
        <v>32474844.046742</v>
      </c>
      <c r="O22" s="201">
        <f t="shared" si="1"/>
        <v>32474844.046742</v>
      </c>
    </row>
    <row r="23" spans="1:15" ht="20.100000000000001" customHeight="1" x14ac:dyDescent="0.25">
      <c r="A23" s="190">
        <v>16</v>
      </c>
      <c r="B23" s="189" t="s">
        <v>517</v>
      </c>
      <c r="C23" s="201">
        <f>' таблица№7перечень МКД (2026)'!I86</f>
        <v>346524.55</v>
      </c>
      <c r="D23" s="202">
        <f>' таблица№7перечень МКД (2026)'!L86</f>
        <v>11182</v>
      </c>
      <c r="E23" s="202">
        <f>' таблица№7перечень МКД (2026)'!M86</f>
        <v>3753</v>
      </c>
      <c r="F23" s="190">
        <v>0</v>
      </c>
      <c r="G23" s="190">
        <v>0</v>
      </c>
      <c r="H23" s="190">
        <v>0</v>
      </c>
      <c r="I23" s="190">
        <v>62</v>
      </c>
      <c r="J23" s="189">
        <v>62</v>
      </c>
      <c r="K23" s="201">
        <v>0</v>
      </c>
      <c r="L23" s="201">
        <v>0</v>
      </c>
      <c r="M23" s="201">
        <v>0</v>
      </c>
      <c r="N23" s="201">
        <f>' таблица№7перечень МКД (2026)'!N86</f>
        <v>377319802.27836013</v>
      </c>
      <c r="O23" s="201">
        <f>N23</f>
        <v>377319802.27836013</v>
      </c>
    </row>
    <row r="24" spans="1:15" ht="20.100000000000001" customHeight="1" x14ac:dyDescent="0.25">
      <c r="A24" s="190">
        <v>17</v>
      </c>
      <c r="B24" s="189" t="s">
        <v>282</v>
      </c>
      <c r="C24" s="201">
        <f>' таблица№7перечень МКД (2026)'!I149</f>
        <v>455.2</v>
      </c>
      <c r="D24" s="202">
        <f>' таблица№7перечень МКД (2026)'!L149</f>
        <v>16</v>
      </c>
      <c r="E24" s="202">
        <f>' таблица№7перечень МКД (2026)'!M149</f>
        <v>8</v>
      </c>
      <c r="F24" s="190">
        <v>0</v>
      </c>
      <c r="G24" s="190">
        <v>0</v>
      </c>
      <c r="H24" s="190">
        <v>0</v>
      </c>
      <c r="I24" s="190">
        <v>1</v>
      </c>
      <c r="J24" s="189">
        <v>1</v>
      </c>
      <c r="K24" s="201">
        <v>0</v>
      </c>
      <c r="L24" s="201">
        <v>0</v>
      </c>
      <c r="M24" s="201">
        <v>0</v>
      </c>
      <c r="N24" s="201">
        <f>' таблица№7перечень МКД (2026)'!N149</f>
        <v>2579474.1695699999</v>
      </c>
      <c r="O24" s="201">
        <f t="shared" si="1"/>
        <v>2579474.1695699999</v>
      </c>
    </row>
    <row r="25" spans="1:15" ht="20.100000000000001" customHeight="1" x14ac:dyDescent="0.25">
      <c r="A25" s="205">
        <v>18</v>
      </c>
      <c r="B25" s="189" t="s">
        <v>666</v>
      </c>
      <c r="C25" s="201">
        <f>' таблица№7перечень МКД (2026)'!I151</f>
        <v>2326.8000000000002</v>
      </c>
      <c r="D25" s="202">
        <f>' таблица№7перечень МКД (2026)'!L151</f>
        <v>74</v>
      </c>
      <c r="E25" s="202">
        <f>' таблица№7перечень МКД (2026)'!M151</f>
        <v>36</v>
      </c>
      <c r="F25" s="190">
        <v>0</v>
      </c>
      <c r="G25" s="190">
        <v>0</v>
      </c>
      <c r="H25" s="190">
        <v>0</v>
      </c>
      <c r="I25" s="190">
        <v>1</v>
      </c>
      <c r="J25" s="189">
        <v>1</v>
      </c>
      <c r="K25" s="201">
        <v>0</v>
      </c>
      <c r="L25" s="201">
        <v>0</v>
      </c>
      <c r="M25" s="201">
        <v>0</v>
      </c>
      <c r="N25" s="201">
        <f>' таблица№7перечень МКД (2026)'!N152</f>
        <v>791269.52682000003</v>
      </c>
      <c r="O25" s="201">
        <f t="shared" si="1"/>
        <v>791269.52682000003</v>
      </c>
    </row>
    <row r="26" spans="1:15" ht="24" customHeight="1" x14ac:dyDescent="0.25">
      <c r="A26" s="259"/>
      <c r="B26" s="324"/>
      <c r="C26" s="251"/>
      <c r="D26" s="218"/>
      <c r="E26" s="218"/>
      <c r="F26" s="325"/>
      <c r="G26" s="325"/>
      <c r="H26" s="325"/>
      <c r="I26" s="325"/>
      <c r="J26" s="326"/>
      <c r="K26" s="251"/>
      <c r="L26" s="251"/>
      <c r="M26" s="251"/>
      <c r="N26" s="251"/>
      <c r="O26" s="251"/>
    </row>
    <row r="27" spans="1:15" ht="24" customHeight="1" x14ac:dyDescent="0.25">
      <c r="A27" s="259"/>
      <c r="B27" s="324"/>
      <c r="C27" s="251"/>
      <c r="D27" s="218"/>
      <c r="E27" s="218"/>
      <c r="F27" s="326"/>
      <c r="G27" s="326"/>
      <c r="H27" s="326"/>
      <c r="I27" s="218"/>
      <c r="J27" s="326"/>
      <c r="K27" s="251"/>
      <c r="L27" s="251"/>
      <c r="M27" s="251"/>
      <c r="N27" s="251"/>
      <c r="O27" s="251"/>
    </row>
    <row r="28" spans="1:15" ht="24" customHeight="1" x14ac:dyDescent="0.25">
      <c r="A28" s="259"/>
      <c r="B28" s="324"/>
      <c r="C28" s="251"/>
      <c r="D28" s="218"/>
      <c r="E28" s="218"/>
      <c r="F28" s="326"/>
      <c r="G28" s="326"/>
      <c r="H28" s="326"/>
      <c r="I28" s="218"/>
      <c r="J28" s="326"/>
      <c r="K28" s="251"/>
      <c r="L28" s="251"/>
      <c r="M28" s="251"/>
      <c r="N28" s="251"/>
      <c r="O28" s="251"/>
    </row>
    <row r="29" spans="1:15" ht="24" customHeight="1" x14ac:dyDescent="0.25">
      <c r="A29" s="259"/>
      <c r="B29" s="324"/>
      <c r="C29" s="251"/>
      <c r="D29" s="218"/>
      <c r="E29" s="218"/>
      <c r="F29" s="326"/>
      <c r="G29" s="326"/>
      <c r="H29" s="326"/>
      <c r="I29" s="218"/>
      <c r="J29" s="326"/>
      <c r="K29" s="251"/>
      <c r="L29" s="251"/>
      <c r="M29" s="251"/>
      <c r="N29" s="251"/>
      <c r="O29" s="251"/>
    </row>
    <row r="30" spans="1:15" ht="24" customHeight="1" x14ac:dyDescent="0.25">
      <c r="A30" s="259"/>
      <c r="B30" s="327"/>
      <c r="C30" s="251"/>
      <c r="D30" s="218"/>
      <c r="E30" s="218"/>
      <c r="F30" s="326"/>
      <c r="G30" s="326"/>
      <c r="H30" s="326"/>
      <c r="I30" s="218"/>
      <c r="J30" s="326"/>
      <c r="K30" s="251"/>
      <c r="L30" s="251"/>
      <c r="M30" s="251"/>
      <c r="N30" s="251"/>
      <c r="O30" s="251"/>
    </row>
    <row r="31" spans="1:15" ht="24" customHeight="1" x14ac:dyDescent="0.25">
      <c r="A31" s="259"/>
      <c r="B31" s="324"/>
      <c r="C31" s="251"/>
      <c r="D31" s="218"/>
      <c r="E31" s="218"/>
      <c r="F31" s="326"/>
      <c r="G31" s="326"/>
      <c r="H31" s="326"/>
      <c r="I31" s="218"/>
      <c r="J31" s="326"/>
      <c r="K31" s="251"/>
      <c r="L31" s="251"/>
      <c r="M31" s="251"/>
      <c r="N31" s="251"/>
      <c r="O31" s="251"/>
    </row>
    <row r="32" spans="1:15" ht="24" customHeight="1" x14ac:dyDescent="0.25">
      <c r="A32" s="259"/>
      <c r="B32" s="327"/>
      <c r="C32" s="251"/>
      <c r="D32" s="218"/>
      <c r="E32" s="218"/>
      <c r="F32" s="326"/>
      <c r="G32" s="326"/>
      <c r="H32" s="326"/>
      <c r="I32" s="218"/>
      <c r="J32" s="326"/>
      <c r="K32" s="251"/>
      <c r="L32" s="251"/>
      <c r="M32" s="251"/>
      <c r="N32" s="251"/>
      <c r="O32" s="251"/>
    </row>
  </sheetData>
  <mergeCells count="10">
    <mergeCell ref="A7:B7"/>
    <mergeCell ref="N1:O1"/>
    <mergeCell ref="B2:O2"/>
    <mergeCell ref="A3:A5"/>
    <mergeCell ref="B3:B5"/>
    <mergeCell ref="C3:C4"/>
    <mergeCell ref="D3:D4"/>
    <mergeCell ref="E3:E4"/>
    <mergeCell ref="F3:J3"/>
    <mergeCell ref="K3:O3"/>
  </mergeCells>
  <pageMargins left="0.3543307086614173" right="0.11811023622047245" top="0.74803149606299213" bottom="0.74803149606299213" header="0.31496062992125984" footer="0.31496062992125984"/>
  <pageSetup paperSize="9" scale="58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таблица №1 перечень МКД (2024)</vt:lpstr>
      <vt:lpstr>таблица №2 виды ремонта (2024)</vt:lpstr>
      <vt:lpstr>таблица №3 показатели (2024)</vt:lpstr>
      <vt:lpstr>таблица №4 перечень МКД (2025)</vt:lpstr>
      <vt:lpstr>таблица №5 виды ремонта (2025)</vt:lpstr>
      <vt:lpstr>таблица №6 показатели (2025)</vt:lpstr>
      <vt:lpstr> таблица№7перечень МКД (2026)</vt:lpstr>
      <vt:lpstr> таблица№8виды ремонта (2026)</vt:lpstr>
      <vt:lpstr>таблица№9показатели (2026)</vt:lpstr>
      <vt:lpstr>СВОД</vt:lpstr>
      <vt:lpstr>' таблица№7перечень МКД (2026)'!Область_печати</vt:lpstr>
      <vt:lpstr>' таблица№8виды ремонта (2026)'!Область_печати</vt:lpstr>
      <vt:lpstr>'таблица №4 перечень МКД (2025)'!Область_печати</vt:lpstr>
      <vt:lpstr>'таблица№9показатели (2026)'!Область_печати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Силантьев Алексей Александрович</cp:lastModifiedBy>
  <cp:revision>9</cp:revision>
  <dcterms:created xsi:type="dcterms:W3CDTF">2006-09-16T00:00:00Z</dcterms:created>
  <dcterms:modified xsi:type="dcterms:W3CDTF">2024-03-18T10:41:47Z</dcterms:modified>
</cp:coreProperties>
</file>